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codeName="{4470D2CD-2249-CD33-4A35-6F278624656F}"/>
  <workbookPr codeName="ThisWorkbook"/>
  <mc:AlternateContent xmlns:mc="http://schemas.openxmlformats.org/markup-compatibility/2006">
    <mc:Choice Requires="x15">
      <x15ac:absPath xmlns:x15ac="http://schemas.microsoft.com/office/spreadsheetml/2010/11/ac" url="https://duininckcompanies.sharepoint.com/sites/Prinsco/Eng/HydroStor Documents/Calculators/Chamber Stage Storage Calculator/"/>
    </mc:Choice>
  </mc:AlternateContent>
  <xr:revisionPtr revIDLastSave="21" documentId="13_ncr:1_{B080862E-F317-4CBA-AD13-53530802F040}" xr6:coauthVersionLast="45" xr6:coauthVersionMax="45" xr10:uidLastSave="{9E3CFF33-4A8C-49EE-9223-DE9C913138BA}"/>
  <workbookProtection workbookAlgorithmName="SHA-512" workbookHashValue="ItQCAHaRt9Z/GQJwu03YowzrmnEcMm3HxoIvzaTJx8rywVj9D6Cr4r7OrGfRi4WKYlwP9QCGLV79LB1ZBJo4aA==" workbookSaltValue="abbY6iqxJQFzeRWrFQUsbw==" workbookSpinCount="100000" lockStructure="1"/>
  <bookViews>
    <workbookView xWindow="-120" yWindow="-120" windowWidth="29040" windowHeight="15840" xr2:uid="{08F64057-1FA9-4F51-9D45-4D017DEC8414}"/>
  </bookViews>
  <sheets>
    <sheet name="Stage-Storage (Standard)" sheetId="1" r:id="rId1"/>
    <sheet name="Backend Calcs Standard" sheetId="2" state="hidden" r:id="rId2"/>
    <sheet name="Stage-Storage (Metric)" sheetId="4" r:id="rId3"/>
    <sheet name="Backend Calcs Metric" sheetId="3" state="hidden" r:id="rId4"/>
    <sheet name="READ ME - Rev History" sheetId="6" state="hidden" r:id="rId5"/>
  </sheets>
  <definedNames>
    <definedName name="TypeChoice" localSheetId="3">'Backend Calcs Metric'!$J$3:$J$4</definedName>
    <definedName name="TypeChoice">'Backend Calcs Standard'!$J$3:$J$4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3" i="4" l="1"/>
  <c r="B83" i="4"/>
  <c r="C83" i="4"/>
  <c r="J83" i="4"/>
  <c r="A84" i="4"/>
  <c r="B84" i="4"/>
  <c r="C84" i="4"/>
  <c r="J84" i="4"/>
  <c r="A85" i="4"/>
  <c r="B85" i="4"/>
  <c r="C85" i="4"/>
  <c r="J85" i="4"/>
  <c r="A86" i="4"/>
  <c r="B86" i="4"/>
  <c r="C86" i="4"/>
  <c r="J86" i="4"/>
  <c r="A87" i="4"/>
  <c r="B87" i="4"/>
  <c r="C87" i="4"/>
  <c r="J87" i="4"/>
  <c r="A88" i="4"/>
  <c r="B88" i="4"/>
  <c r="C88" i="4"/>
  <c r="J88" i="4"/>
  <c r="A89" i="4"/>
  <c r="B89" i="4"/>
  <c r="C89" i="4"/>
  <c r="J89" i="4"/>
  <c r="A90" i="4"/>
  <c r="B90" i="4"/>
  <c r="C90" i="4"/>
  <c r="J90" i="4"/>
  <c r="A91" i="4"/>
  <c r="B91" i="4"/>
  <c r="C91" i="4"/>
  <c r="J91" i="4"/>
  <c r="A92" i="4"/>
  <c r="B92" i="4"/>
  <c r="C92" i="4"/>
  <c r="J92" i="4"/>
  <c r="A93" i="4"/>
  <c r="B93" i="4"/>
  <c r="C93" i="4"/>
  <c r="J93" i="4"/>
  <c r="A94" i="4"/>
  <c r="B94" i="4"/>
  <c r="C94" i="4"/>
  <c r="J94" i="4"/>
  <c r="A95" i="4"/>
  <c r="B95" i="4"/>
  <c r="C95" i="4"/>
  <c r="J95" i="4"/>
  <c r="A96" i="4"/>
  <c r="B96" i="4"/>
  <c r="C96" i="4"/>
  <c r="J96" i="4"/>
  <c r="A97" i="4"/>
  <c r="B97" i="4"/>
  <c r="C97" i="4"/>
  <c r="J97" i="4"/>
  <c r="A98" i="4"/>
  <c r="B98" i="4"/>
  <c r="C98" i="4"/>
  <c r="J98" i="4"/>
  <c r="A99" i="4"/>
  <c r="B99" i="4"/>
  <c r="C99" i="4"/>
  <c r="J99" i="4"/>
  <c r="A100" i="4"/>
  <c r="B100" i="4"/>
  <c r="C100" i="4"/>
  <c r="J100" i="4"/>
  <c r="A101" i="4"/>
  <c r="B101" i="4"/>
  <c r="C101" i="4"/>
  <c r="J101" i="4"/>
  <c r="A102" i="4"/>
  <c r="B102" i="4"/>
  <c r="C102" i="4"/>
  <c r="J102" i="4"/>
  <c r="A103" i="4"/>
  <c r="B103" i="4"/>
  <c r="C103" i="4"/>
  <c r="J103" i="4"/>
  <c r="A104" i="4"/>
  <c r="B104" i="4"/>
  <c r="C104" i="4"/>
  <c r="J104" i="4"/>
  <c r="A105" i="4"/>
  <c r="B105" i="4"/>
  <c r="C105" i="4"/>
  <c r="J105" i="4"/>
  <c r="A106" i="4"/>
  <c r="B106" i="4"/>
  <c r="C106" i="4"/>
  <c r="J106" i="4"/>
  <c r="A107" i="4"/>
  <c r="B107" i="4"/>
  <c r="C107" i="4"/>
  <c r="J107" i="4"/>
  <c r="A108" i="4"/>
  <c r="B108" i="4"/>
  <c r="C108" i="4"/>
  <c r="J108" i="4"/>
  <c r="A109" i="4"/>
  <c r="B109" i="4"/>
  <c r="C109" i="4"/>
  <c r="J109" i="4"/>
  <c r="A110" i="4"/>
  <c r="B110" i="4"/>
  <c r="C110" i="4"/>
  <c r="J110" i="4"/>
  <c r="A111" i="4"/>
  <c r="B111" i="4"/>
  <c r="C111" i="4"/>
  <c r="J111" i="4"/>
  <c r="A112" i="4"/>
  <c r="B112" i="4"/>
  <c r="C112" i="4"/>
  <c r="J112" i="4"/>
  <c r="A113" i="4"/>
  <c r="B113" i="4"/>
  <c r="C113" i="4"/>
  <c r="J113" i="4"/>
  <c r="A114" i="4"/>
  <c r="B114" i="4"/>
  <c r="C114" i="4"/>
  <c r="J114" i="4"/>
  <c r="A115" i="4"/>
  <c r="B115" i="4"/>
  <c r="C115" i="4"/>
  <c r="J115" i="4"/>
  <c r="A116" i="4"/>
  <c r="B116" i="4"/>
  <c r="C116" i="4"/>
  <c r="J116" i="4"/>
  <c r="A117" i="4"/>
  <c r="B117" i="4"/>
  <c r="C117" i="4"/>
  <c r="J117" i="4"/>
  <c r="A118" i="4"/>
  <c r="B118" i="4"/>
  <c r="C118" i="4"/>
  <c r="J118" i="4"/>
  <c r="A119" i="4"/>
  <c r="B119" i="4"/>
  <c r="C119" i="4"/>
  <c r="J119" i="4"/>
  <c r="A120" i="4"/>
  <c r="B120" i="4"/>
  <c r="C120" i="4"/>
  <c r="J120" i="4"/>
  <c r="A121" i="4"/>
  <c r="B121" i="4"/>
  <c r="C121" i="4"/>
  <c r="J121" i="4"/>
  <c r="A122" i="4"/>
  <c r="B122" i="4"/>
  <c r="C122" i="4"/>
  <c r="J122" i="4"/>
  <c r="A123" i="4"/>
  <c r="B123" i="4"/>
  <c r="C123" i="4"/>
  <c r="J123" i="4"/>
  <c r="A124" i="4"/>
  <c r="B124" i="4"/>
  <c r="C124" i="4"/>
  <c r="J124" i="4"/>
  <c r="A125" i="4"/>
  <c r="B125" i="4"/>
  <c r="C125" i="4"/>
  <c r="J125" i="4"/>
  <c r="A126" i="4"/>
  <c r="B126" i="4"/>
  <c r="C126" i="4"/>
  <c r="J126" i="4"/>
  <c r="A127" i="4"/>
  <c r="B127" i="4"/>
  <c r="C127" i="4"/>
  <c r="J127" i="4"/>
  <c r="A128" i="4"/>
  <c r="B128" i="4"/>
  <c r="C128" i="4"/>
  <c r="J128" i="4"/>
  <c r="A129" i="4"/>
  <c r="B129" i="4"/>
  <c r="C129" i="4"/>
  <c r="J129" i="4"/>
  <c r="A130" i="4"/>
  <c r="B130" i="4"/>
  <c r="C130" i="4"/>
  <c r="J130" i="4"/>
  <c r="A131" i="4"/>
  <c r="B131" i="4"/>
  <c r="C131" i="4"/>
  <c r="J131" i="4"/>
  <c r="A132" i="4"/>
  <c r="B132" i="4"/>
  <c r="C132" i="4"/>
  <c r="J132" i="4"/>
  <c r="A133" i="4"/>
  <c r="B133" i="4"/>
  <c r="C133" i="4"/>
  <c r="J133" i="4"/>
  <c r="A134" i="4"/>
  <c r="B134" i="4"/>
  <c r="C134" i="4"/>
  <c r="J134" i="4"/>
  <c r="A135" i="4"/>
  <c r="B135" i="4"/>
  <c r="C135" i="4"/>
  <c r="J135" i="4"/>
  <c r="A136" i="4"/>
  <c r="B136" i="4"/>
  <c r="C136" i="4"/>
  <c r="J136" i="4"/>
  <c r="A137" i="4"/>
  <c r="B137" i="4"/>
  <c r="C137" i="4"/>
  <c r="J137" i="4"/>
  <c r="A138" i="4"/>
  <c r="B138" i="4"/>
  <c r="C138" i="4"/>
  <c r="J138" i="4"/>
  <c r="A139" i="4"/>
  <c r="B139" i="4"/>
  <c r="C139" i="4"/>
  <c r="J139" i="4"/>
  <c r="A140" i="4"/>
  <c r="B140" i="4"/>
  <c r="C140" i="4"/>
  <c r="J140" i="4"/>
  <c r="A141" i="4"/>
  <c r="B141" i="4"/>
  <c r="C141" i="4"/>
  <c r="J141" i="4"/>
  <c r="A142" i="4"/>
  <c r="B142" i="4"/>
  <c r="C142" i="4"/>
  <c r="J142" i="4"/>
  <c r="A143" i="4"/>
  <c r="B143" i="4"/>
  <c r="C143" i="4"/>
  <c r="J143" i="4"/>
  <c r="A144" i="4"/>
  <c r="B144" i="4"/>
  <c r="C144" i="4"/>
  <c r="J144" i="4"/>
  <c r="A145" i="4"/>
  <c r="B145" i="4"/>
  <c r="C145" i="4"/>
  <c r="J145" i="4"/>
  <c r="A146" i="4"/>
  <c r="B146" i="4"/>
  <c r="C146" i="4"/>
  <c r="J146" i="4"/>
  <c r="A147" i="4"/>
  <c r="B147" i="4"/>
  <c r="C147" i="4"/>
  <c r="J147" i="4"/>
  <c r="A148" i="4"/>
  <c r="B148" i="4"/>
  <c r="C148" i="4"/>
  <c r="J148" i="4"/>
  <c r="A149" i="4"/>
  <c r="B149" i="4"/>
  <c r="C149" i="4"/>
  <c r="J149" i="4"/>
  <c r="A150" i="4"/>
  <c r="B150" i="4"/>
  <c r="C150" i="4"/>
  <c r="J150" i="4"/>
  <c r="A151" i="4"/>
  <c r="B151" i="4"/>
  <c r="C151" i="4"/>
  <c r="J151" i="4"/>
  <c r="A152" i="4"/>
  <c r="B152" i="4"/>
  <c r="C152" i="4"/>
  <c r="J152" i="4"/>
  <c r="A153" i="4"/>
  <c r="B153" i="4"/>
  <c r="C153" i="4"/>
  <c r="J153" i="4"/>
  <c r="A154" i="4"/>
  <c r="B154" i="4"/>
  <c r="C154" i="4"/>
  <c r="J154" i="4"/>
  <c r="A155" i="4"/>
  <c r="B155" i="4"/>
  <c r="C155" i="4"/>
  <c r="J155" i="4"/>
  <c r="A156" i="4"/>
  <c r="B156" i="4"/>
  <c r="C156" i="4"/>
  <c r="J156" i="4"/>
  <c r="A157" i="4"/>
  <c r="B157" i="4"/>
  <c r="C157" i="4"/>
  <c r="J157" i="4"/>
  <c r="A158" i="4"/>
  <c r="B158" i="4"/>
  <c r="C158" i="4"/>
  <c r="J158" i="4"/>
  <c r="A159" i="4"/>
  <c r="B159" i="4"/>
  <c r="C159" i="4"/>
  <c r="J159" i="4"/>
  <c r="A160" i="4"/>
  <c r="B160" i="4"/>
  <c r="C160" i="4"/>
  <c r="J160" i="4"/>
  <c r="A161" i="4"/>
  <c r="B161" i="4"/>
  <c r="C161" i="4"/>
  <c r="J161" i="4"/>
  <c r="A162" i="4"/>
  <c r="B162" i="4"/>
  <c r="C162" i="4"/>
  <c r="J162" i="4"/>
  <c r="A163" i="4"/>
  <c r="B163" i="4"/>
  <c r="C163" i="4"/>
  <c r="J163" i="4"/>
  <c r="A164" i="4"/>
  <c r="B164" i="4"/>
  <c r="C164" i="4"/>
  <c r="J164" i="4"/>
  <c r="A165" i="4"/>
  <c r="B165" i="4"/>
  <c r="C165" i="4"/>
  <c r="J165" i="4"/>
  <c r="A166" i="4"/>
  <c r="B166" i="4"/>
  <c r="C166" i="4"/>
  <c r="J166" i="4"/>
  <c r="A167" i="4"/>
  <c r="B167" i="4"/>
  <c r="C167" i="4"/>
  <c r="J167" i="4"/>
  <c r="A168" i="4"/>
  <c r="B168" i="4"/>
  <c r="C168" i="4"/>
  <c r="J168" i="4"/>
  <c r="A169" i="4"/>
  <c r="B169" i="4"/>
  <c r="C169" i="4"/>
  <c r="J169" i="4"/>
  <c r="A170" i="4"/>
  <c r="B170" i="4"/>
  <c r="C170" i="4"/>
  <c r="J170" i="4"/>
  <c r="A171" i="4"/>
  <c r="B171" i="4"/>
  <c r="C171" i="4"/>
  <c r="J171" i="4"/>
  <c r="A172" i="4"/>
  <c r="B172" i="4"/>
  <c r="C172" i="4"/>
  <c r="J172" i="4"/>
  <c r="A173" i="4"/>
  <c r="B173" i="4"/>
  <c r="C173" i="4"/>
  <c r="J173" i="4"/>
  <c r="A174" i="4"/>
  <c r="B174" i="4"/>
  <c r="C174" i="4"/>
  <c r="J174" i="4"/>
  <c r="A175" i="4"/>
  <c r="B175" i="4"/>
  <c r="C175" i="4"/>
  <c r="J175" i="4"/>
  <c r="A176" i="4"/>
  <c r="B176" i="4"/>
  <c r="C176" i="4"/>
  <c r="J176" i="4"/>
  <c r="A177" i="4"/>
  <c r="B177" i="4"/>
  <c r="C177" i="4"/>
  <c r="J177" i="4"/>
  <c r="A178" i="4"/>
  <c r="B178" i="4"/>
  <c r="C178" i="4"/>
  <c r="J178" i="4"/>
  <c r="A179" i="4"/>
  <c r="B179" i="4"/>
  <c r="C179" i="4"/>
  <c r="J179" i="4"/>
  <c r="A180" i="4"/>
  <c r="B180" i="4"/>
  <c r="C180" i="4"/>
  <c r="J180" i="4"/>
  <c r="A181" i="4"/>
  <c r="B181" i="4"/>
  <c r="C181" i="4"/>
  <c r="J181" i="4"/>
  <c r="A182" i="4"/>
  <c r="B182" i="4"/>
  <c r="C182" i="4"/>
  <c r="J182" i="4"/>
  <c r="A183" i="4"/>
  <c r="B183" i="4"/>
  <c r="C183" i="4"/>
  <c r="J183" i="4"/>
  <c r="A184" i="4"/>
  <c r="B184" i="4"/>
  <c r="C184" i="4"/>
  <c r="J184" i="4"/>
  <c r="A185" i="4"/>
  <c r="B185" i="4"/>
  <c r="C185" i="4"/>
  <c r="J185" i="4"/>
  <c r="A186" i="4"/>
  <c r="B186" i="4"/>
  <c r="C186" i="4"/>
  <c r="J186" i="4"/>
  <c r="A187" i="4"/>
  <c r="B187" i="4"/>
  <c r="C187" i="4"/>
  <c r="J187" i="4"/>
  <c r="A188" i="4"/>
  <c r="B188" i="4"/>
  <c r="C188" i="4"/>
  <c r="J188" i="4"/>
  <c r="A189" i="4"/>
  <c r="B189" i="4"/>
  <c r="C189" i="4"/>
  <c r="J189" i="4"/>
  <c r="A190" i="4"/>
  <c r="B190" i="4"/>
  <c r="C190" i="4"/>
  <c r="J190" i="4"/>
  <c r="A191" i="4"/>
  <c r="B191" i="4"/>
  <c r="C191" i="4"/>
  <c r="J191" i="4"/>
  <c r="A192" i="4"/>
  <c r="B192" i="4"/>
  <c r="C192" i="4"/>
  <c r="J192" i="4"/>
  <c r="A193" i="4"/>
  <c r="B193" i="4"/>
  <c r="C193" i="4"/>
  <c r="J193" i="4"/>
  <c r="A194" i="4"/>
  <c r="B194" i="4"/>
  <c r="C194" i="4"/>
  <c r="J194" i="4"/>
  <c r="A195" i="4"/>
  <c r="B195" i="4"/>
  <c r="C195" i="4"/>
  <c r="J195" i="4"/>
  <c r="A196" i="4"/>
  <c r="B196" i="4"/>
  <c r="C196" i="4"/>
  <c r="J196" i="4"/>
  <c r="A197" i="4"/>
  <c r="B197" i="4"/>
  <c r="C197" i="4"/>
  <c r="J197" i="4"/>
  <c r="A198" i="4"/>
  <c r="B198" i="4"/>
  <c r="C198" i="4"/>
  <c r="J198" i="4"/>
  <c r="A199" i="4"/>
  <c r="B199" i="4"/>
  <c r="C199" i="4"/>
  <c r="J199" i="4"/>
  <c r="A200" i="4"/>
  <c r="B200" i="4"/>
  <c r="C200" i="4"/>
  <c r="J200" i="4"/>
  <c r="A201" i="4"/>
  <c r="B201" i="4"/>
  <c r="C201" i="4"/>
  <c r="J201" i="4"/>
  <c r="A202" i="4"/>
  <c r="B202" i="4"/>
  <c r="C202" i="4"/>
  <c r="J202" i="4"/>
  <c r="A203" i="4"/>
  <c r="B203" i="4"/>
  <c r="C203" i="4"/>
  <c r="J203" i="4"/>
  <c r="A204" i="4"/>
  <c r="B204" i="4"/>
  <c r="C204" i="4"/>
  <c r="J204" i="4"/>
  <c r="A205" i="4"/>
  <c r="B205" i="4"/>
  <c r="C205" i="4"/>
  <c r="J205" i="4"/>
  <c r="A206" i="4"/>
  <c r="B206" i="4"/>
  <c r="C206" i="4"/>
  <c r="J206" i="4"/>
  <c r="A207" i="4"/>
  <c r="B207" i="4"/>
  <c r="C207" i="4"/>
  <c r="J207" i="4"/>
  <c r="A208" i="4"/>
  <c r="B208" i="4"/>
  <c r="C208" i="4"/>
  <c r="J208" i="4"/>
  <c r="A209" i="4"/>
  <c r="B209" i="4"/>
  <c r="C209" i="4"/>
  <c r="J209" i="4"/>
  <c r="A210" i="4"/>
  <c r="B210" i="4"/>
  <c r="C210" i="4"/>
  <c r="J210" i="4"/>
  <c r="A211" i="4"/>
  <c r="B211" i="4"/>
  <c r="C211" i="4"/>
  <c r="J211" i="4"/>
  <c r="A212" i="4"/>
  <c r="B212" i="4"/>
  <c r="C212" i="4"/>
  <c r="J212" i="4"/>
  <c r="A213" i="4"/>
  <c r="B213" i="4"/>
  <c r="C213" i="4"/>
  <c r="J213" i="4"/>
  <c r="A214" i="4"/>
  <c r="B214" i="4"/>
  <c r="C214" i="4"/>
  <c r="J214" i="4"/>
  <c r="A215" i="4"/>
  <c r="B215" i="4"/>
  <c r="C215" i="4"/>
  <c r="J215" i="4"/>
  <c r="A216" i="4"/>
  <c r="B216" i="4"/>
  <c r="C216" i="4"/>
  <c r="J216" i="4"/>
  <c r="A217" i="4"/>
  <c r="B217" i="4"/>
  <c r="C217" i="4"/>
  <c r="J217" i="4"/>
  <c r="A218" i="4"/>
  <c r="B218" i="4"/>
  <c r="C218" i="4"/>
  <c r="J218" i="4"/>
  <c r="A219" i="4"/>
  <c r="B219" i="4"/>
  <c r="C219" i="4"/>
  <c r="J219" i="4"/>
  <c r="A220" i="4"/>
  <c r="B220" i="4"/>
  <c r="C220" i="4"/>
  <c r="J220" i="4"/>
  <c r="A221" i="4"/>
  <c r="B221" i="4"/>
  <c r="C221" i="4"/>
  <c r="J221" i="4"/>
  <c r="A222" i="4"/>
  <c r="B222" i="4"/>
  <c r="C222" i="4"/>
  <c r="J222" i="4"/>
  <c r="A223" i="4"/>
  <c r="B223" i="4"/>
  <c r="C223" i="4"/>
  <c r="J223" i="4"/>
  <c r="A224" i="4"/>
  <c r="B224" i="4"/>
  <c r="C224" i="4"/>
  <c r="J224" i="4"/>
  <c r="A225" i="4"/>
  <c r="B225" i="4"/>
  <c r="C225" i="4"/>
  <c r="J225" i="4"/>
  <c r="A226" i="4"/>
  <c r="B226" i="4"/>
  <c r="C226" i="4"/>
  <c r="J226" i="4"/>
  <c r="A227" i="4"/>
  <c r="B227" i="4"/>
  <c r="C227" i="4"/>
  <c r="J227" i="4"/>
  <c r="A228" i="4"/>
  <c r="B228" i="4"/>
  <c r="C228" i="4"/>
  <c r="J228" i="4"/>
  <c r="A229" i="4"/>
  <c r="B229" i="4"/>
  <c r="C229" i="4"/>
  <c r="J229" i="4"/>
  <c r="A230" i="4"/>
  <c r="B230" i="4"/>
  <c r="C230" i="4"/>
  <c r="J230" i="4"/>
  <c r="A231" i="4"/>
  <c r="B231" i="4"/>
  <c r="C231" i="4"/>
  <c r="J231" i="4"/>
  <c r="A232" i="4"/>
  <c r="B232" i="4"/>
  <c r="C232" i="4"/>
  <c r="J232" i="4"/>
  <c r="A233" i="4"/>
  <c r="B233" i="4"/>
  <c r="C233" i="4"/>
  <c r="J233" i="4"/>
  <c r="A234" i="4"/>
  <c r="B234" i="4"/>
  <c r="C234" i="4"/>
  <c r="J234" i="4"/>
  <c r="A235" i="4"/>
  <c r="B235" i="4"/>
  <c r="C235" i="4"/>
  <c r="J235" i="4"/>
  <c r="A236" i="4"/>
  <c r="B236" i="4"/>
  <c r="C236" i="4"/>
  <c r="J236" i="4"/>
  <c r="A237" i="4"/>
  <c r="B237" i="4"/>
  <c r="C237" i="4"/>
  <c r="J237" i="4"/>
  <c r="A238" i="4"/>
  <c r="B238" i="4"/>
  <c r="C238" i="4"/>
  <c r="J238" i="4"/>
  <c r="A239" i="4"/>
  <c r="B239" i="4"/>
  <c r="C239" i="4"/>
  <c r="J239" i="4"/>
  <c r="A240" i="4"/>
  <c r="B240" i="4"/>
  <c r="C240" i="4"/>
  <c r="J240" i="4"/>
  <c r="A241" i="4"/>
  <c r="B241" i="4"/>
  <c r="C241" i="4"/>
  <c r="J241" i="4"/>
  <c r="A242" i="4"/>
  <c r="B242" i="4"/>
  <c r="C242" i="4"/>
  <c r="J242" i="4"/>
  <c r="A243" i="4"/>
  <c r="B243" i="4"/>
  <c r="C243" i="4"/>
  <c r="J243" i="4"/>
  <c r="A244" i="4"/>
  <c r="B244" i="4"/>
  <c r="C244" i="4"/>
  <c r="J244" i="4"/>
  <c r="A245" i="4"/>
  <c r="B245" i="4"/>
  <c r="C245" i="4"/>
  <c r="J245" i="4"/>
  <c r="A246" i="4"/>
  <c r="B246" i="4"/>
  <c r="C246" i="4"/>
  <c r="J246" i="4"/>
  <c r="A247" i="4"/>
  <c r="B247" i="4"/>
  <c r="C247" i="4"/>
  <c r="J247" i="4"/>
  <c r="A248" i="4"/>
  <c r="B248" i="4"/>
  <c r="C248" i="4"/>
  <c r="J248" i="4"/>
  <c r="A249" i="4"/>
  <c r="B249" i="4"/>
  <c r="C249" i="4"/>
  <c r="J249" i="4"/>
  <c r="A250" i="4"/>
  <c r="B250" i="4"/>
  <c r="C250" i="4"/>
  <c r="J250" i="4"/>
  <c r="A251" i="4"/>
  <c r="B251" i="4"/>
  <c r="C251" i="4"/>
  <c r="J251" i="4"/>
  <c r="A252" i="4"/>
  <c r="B252" i="4"/>
  <c r="C252" i="4"/>
  <c r="J252" i="4"/>
  <c r="A253" i="4"/>
  <c r="B253" i="4"/>
  <c r="C253" i="4"/>
  <c r="J253" i="4"/>
  <c r="A254" i="4"/>
  <c r="B254" i="4"/>
  <c r="C254" i="4"/>
  <c r="J254" i="4"/>
  <c r="A255" i="4"/>
  <c r="B255" i="4"/>
  <c r="C255" i="4"/>
  <c r="J255" i="4"/>
  <c r="A256" i="4"/>
  <c r="B256" i="4"/>
  <c r="C256" i="4"/>
  <c r="J256" i="4"/>
  <c r="A257" i="4"/>
  <c r="B257" i="4"/>
  <c r="C257" i="4"/>
  <c r="J257" i="4"/>
  <c r="A258" i="4"/>
  <c r="B258" i="4"/>
  <c r="C258" i="4"/>
  <c r="J258" i="4"/>
  <c r="A259" i="4"/>
  <c r="B259" i="4"/>
  <c r="C259" i="4"/>
  <c r="J259" i="4"/>
  <c r="A260" i="4"/>
  <c r="B260" i="4"/>
  <c r="C260" i="4"/>
  <c r="J260" i="4"/>
  <c r="A261" i="4"/>
  <c r="B261" i="4"/>
  <c r="C261" i="4"/>
  <c r="J261" i="4"/>
  <c r="A262" i="4"/>
  <c r="B262" i="4"/>
  <c r="C262" i="4"/>
  <c r="J262" i="4"/>
  <c r="A263" i="4"/>
  <c r="B263" i="4"/>
  <c r="C263" i="4"/>
  <c r="J263" i="4"/>
  <c r="A264" i="4"/>
  <c r="B264" i="4"/>
  <c r="C264" i="4"/>
  <c r="J264" i="4"/>
  <c r="A265" i="4"/>
  <c r="B265" i="4"/>
  <c r="C265" i="4"/>
  <c r="J265" i="4"/>
  <c r="A266" i="4"/>
  <c r="B266" i="4"/>
  <c r="C266" i="4"/>
  <c r="J266" i="4"/>
  <c r="A267" i="4"/>
  <c r="B267" i="4"/>
  <c r="C267" i="4"/>
  <c r="J267" i="4"/>
  <c r="A268" i="4"/>
  <c r="B268" i="4"/>
  <c r="C268" i="4"/>
  <c r="J268" i="4"/>
  <c r="A269" i="4"/>
  <c r="B269" i="4"/>
  <c r="C269" i="4"/>
  <c r="J269" i="4"/>
  <c r="A270" i="4"/>
  <c r="B270" i="4"/>
  <c r="C270" i="4"/>
  <c r="J270" i="4"/>
  <c r="A271" i="4"/>
  <c r="B271" i="4"/>
  <c r="C271" i="4"/>
  <c r="J271" i="4"/>
  <c r="A272" i="4"/>
  <c r="B272" i="4"/>
  <c r="C272" i="4"/>
  <c r="J272" i="4"/>
  <c r="A273" i="4"/>
  <c r="B273" i="4"/>
  <c r="C273" i="4"/>
  <c r="J273" i="4"/>
  <c r="A274" i="4"/>
  <c r="B274" i="4"/>
  <c r="C274" i="4"/>
  <c r="J274" i="4"/>
  <c r="A275" i="4"/>
  <c r="B275" i="4"/>
  <c r="C275" i="4"/>
  <c r="J275" i="4"/>
  <c r="A276" i="4"/>
  <c r="B276" i="4"/>
  <c r="C276" i="4"/>
  <c r="J276" i="4"/>
  <c r="A277" i="4"/>
  <c r="B277" i="4"/>
  <c r="C277" i="4"/>
  <c r="J277" i="4"/>
  <c r="A278" i="4"/>
  <c r="B278" i="4"/>
  <c r="C278" i="4"/>
  <c r="J278" i="4"/>
  <c r="A279" i="4"/>
  <c r="B279" i="4"/>
  <c r="C279" i="4"/>
  <c r="J279" i="4"/>
  <c r="A280" i="4"/>
  <c r="B280" i="4"/>
  <c r="C280" i="4"/>
  <c r="J280" i="4"/>
  <c r="A281" i="4"/>
  <c r="B281" i="4"/>
  <c r="C281" i="4"/>
  <c r="J281" i="4"/>
  <c r="A282" i="4"/>
  <c r="B282" i="4"/>
  <c r="C282" i="4"/>
  <c r="J282" i="4"/>
  <c r="A283" i="4"/>
  <c r="B283" i="4"/>
  <c r="C283" i="4"/>
  <c r="J283" i="4"/>
  <c r="A284" i="4"/>
  <c r="B284" i="4"/>
  <c r="C284" i="4"/>
  <c r="J284" i="4"/>
  <c r="A285" i="4"/>
  <c r="B285" i="4"/>
  <c r="C285" i="4"/>
  <c r="J285" i="4"/>
  <c r="A286" i="4"/>
  <c r="B286" i="4"/>
  <c r="C286" i="4"/>
  <c r="J286" i="4"/>
  <c r="A287" i="4"/>
  <c r="B287" i="4"/>
  <c r="C287" i="4"/>
  <c r="J287" i="4"/>
  <c r="A288" i="4"/>
  <c r="B288" i="4"/>
  <c r="C288" i="4"/>
  <c r="J288" i="4"/>
  <c r="A289" i="4"/>
  <c r="B289" i="4"/>
  <c r="C289" i="4"/>
  <c r="J289" i="4"/>
  <c r="A290" i="4"/>
  <c r="B290" i="4"/>
  <c r="C290" i="4"/>
  <c r="J290" i="4"/>
  <c r="A291" i="4"/>
  <c r="B291" i="4"/>
  <c r="C291" i="4"/>
  <c r="J291" i="4"/>
  <c r="A292" i="4"/>
  <c r="B292" i="4"/>
  <c r="C292" i="4"/>
  <c r="J292" i="4"/>
  <c r="A293" i="4"/>
  <c r="B293" i="4"/>
  <c r="C293" i="4"/>
  <c r="J293" i="4"/>
  <c r="A294" i="4"/>
  <c r="B294" i="4"/>
  <c r="C294" i="4"/>
  <c r="J294" i="4"/>
  <c r="A295" i="4"/>
  <c r="B295" i="4"/>
  <c r="C295" i="4"/>
  <c r="J295" i="4"/>
  <c r="A296" i="4"/>
  <c r="B296" i="4"/>
  <c r="C296" i="4"/>
  <c r="J296" i="4"/>
  <c r="A297" i="4"/>
  <c r="B297" i="4"/>
  <c r="C297" i="4"/>
  <c r="J297" i="4"/>
  <c r="A298" i="4"/>
  <c r="B298" i="4"/>
  <c r="C298" i="4"/>
  <c r="J298" i="4"/>
  <c r="A299" i="4"/>
  <c r="B299" i="4"/>
  <c r="C299" i="4"/>
  <c r="J299" i="4"/>
  <c r="A300" i="4"/>
  <c r="B300" i="4"/>
  <c r="C300" i="4"/>
  <c r="J300" i="4"/>
  <c r="A301" i="4"/>
  <c r="B301" i="4"/>
  <c r="C301" i="4"/>
  <c r="J301" i="4"/>
  <c r="A302" i="4"/>
  <c r="B302" i="4"/>
  <c r="C302" i="4"/>
  <c r="J302" i="4"/>
  <c r="A303" i="4"/>
  <c r="B303" i="4"/>
  <c r="C303" i="4"/>
  <c r="J303" i="4"/>
  <c r="A304" i="4"/>
  <c r="B304" i="4"/>
  <c r="C304" i="4"/>
  <c r="J304" i="4"/>
  <c r="A305" i="4"/>
  <c r="B305" i="4"/>
  <c r="C305" i="4"/>
  <c r="J305" i="4"/>
  <c r="A306" i="4"/>
  <c r="B306" i="4"/>
  <c r="C306" i="4"/>
  <c r="J306" i="4"/>
  <c r="A307" i="4"/>
  <c r="B307" i="4"/>
  <c r="C307" i="4"/>
  <c r="J307" i="4"/>
  <c r="A308" i="4"/>
  <c r="B308" i="4"/>
  <c r="C308" i="4"/>
  <c r="J308" i="4"/>
  <c r="A309" i="4"/>
  <c r="B309" i="4"/>
  <c r="C309" i="4"/>
  <c r="J309" i="4"/>
  <c r="A310" i="4"/>
  <c r="B310" i="4"/>
  <c r="C310" i="4"/>
  <c r="J310" i="4"/>
  <c r="A311" i="4"/>
  <c r="B311" i="4"/>
  <c r="C311" i="4"/>
  <c r="J311" i="4"/>
  <c r="A312" i="4"/>
  <c r="B312" i="4"/>
  <c r="C312" i="4"/>
  <c r="J312" i="4"/>
  <c r="A313" i="4"/>
  <c r="B313" i="4"/>
  <c r="C313" i="4"/>
  <c r="J313" i="4"/>
  <c r="A314" i="4"/>
  <c r="B314" i="4"/>
  <c r="C314" i="4"/>
  <c r="J314" i="4"/>
  <c r="A315" i="4"/>
  <c r="B315" i="4"/>
  <c r="C315" i="4"/>
  <c r="J315" i="4"/>
  <c r="W4" i="3" l="1"/>
  <c r="W5" i="3"/>
  <c r="Y3" i="3" l="1"/>
  <c r="Y4" i="3"/>
  <c r="Y2" i="3"/>
  <c r="W3" i="3"/>
  <c r="W2" i="3"/>
  <c r="AC4" i="2" l="1"/>
  <c r="AC5" i="2"/>
  <c r="AC2" i="2"/>
  <c r="AC3" i="2"/>
  <c r="C5" i="2" l="1"/>
  <c r="O3" i="2"/>
  <c r="O4" i="2"/>
  <c r="O5" i="2"/>
  <c r="O2" i="2"/>
  <c r="J34" i="2" l="1"/>
  <c r="C15" i="2" l="1"/>
  <c r="F17" i="3" l="1"/>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79" i="2" l="1"/>
  <c r="D79" i="2"/>
  <c r="E79" i="2"/>
  <c r="G79" i="2"/>
  <c r="H79" i="2"/>
  <c r="I79" i="2"/>
  <c r="J79" i="2"/>
  <c r="C79" i="2"/>
  <c r="Q12" i="3" l="1"/>
  <c r="Q13" i="3"/>
  <c r="E11" i="4"/>
  <c r="C12" i="4"/>
  <c r="B11" i="4" l="1"/>
  <c r="C15" i="3"/>
  <c r="J12" i="3" s="1"/>
  <c r="I18" i="3"/>
  <c r="J18" i="3"/>
  <c r="I19" i="3"/>
  <c r="J19" i="3"/>
  <c r="I20" i="3"/>
  <c r="J20" i="3"/>
  <c r="I21" i="3"/>
  <c r="J21" i="3"/>
  <c r="I22" i="3"/>
  <c r="J22" i="3"/>
  <c r="I23" i="3"/>
  <c r="J23" i="3"/>
  <c r="I24" i="3"/>
  <c r="J24" i="3"/>
  <c r="I25" i="3"/>
  <c r="J25" i="3"/>
  <c r="I26" i="3"/>
  <c r="J26" i="3"/>
  <c r="I27" i="3"/>
  <c r="J27" i="3"/>
  <c r="I28" i="3"/>
  <c r="J28" i="3"/>
  <c r="I29" i="3"/>
  <c r="J29" i="3"/>
  <c r="I30" i="3"/>
  <c r="J30" i="3"/>
  <c r="I31" i="3"/>
  <c r="J31" i="3"/>
  <c r="I32" i="3"/>
  <c r="J32" i="3"/>
  <c r="I17" i="3"/>
  <c r="J17" i="3"/>
  <c r="G18" i="3"/>
  <c r="H18" i="3"/>
  <c r="G19" i="3"/>
  <c r="H19" i="3"/>
  <c r="G20" i="3"/>
  <c r="H20" i="3"/>
  <c r="G21" i="3"/>
  <c r="H21" i="3"/>
  <c r="G22" i="3"/>
  <c r="H22" i="3"/>
  <c r="G23" i="3"/>
  <c r="H23" i="3"/>
  <c r="G24" i="3"/>
  <c r="H24" i="3"/>
  <c r="G25" i="3"/>
  <c r="H25" i="3"/>
  <c r="G26" i="3"/>
  <c r="H26" i="3"/>
  <c r="G27" i="3"/>
  <c r="H27" i="3"/>
  <c r="G28" i="3"/>
  <c r="H28" i="3"/>
  <c r="G29" i="3"/>
  <c r="H29" i="3"/>
  <c r="G30" i="3"/>
  <c r="H30"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17" i="3"/>
  <c r="H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17" i="3"/>
  <c r="C18" i="3"/>
  <c r="D18" i="3"/>
  <c r="C19" i="3"/>
  <c r="D19" i="3"/>
  <c r="C20" i="3"/>
  <c r="D20" i="3"/>
  <c r="C21" i="3"/>
  <c r="D21" i="3"/>
  <c r="C22" i="3"/>
  <c r="D22" i="3"/>
  <c r="C23" i="3"/>
  <c r="D23" i="3"/>
  <c r="C24" i="3"/>
  <c r="D24" i="3"/>
  <c r="C25" i="3"/>
  <c r="D25" i="3"/>
  <c r="C26" i="3"/>
  <c r="D26" i="3"/>
  <c r="C27" i="3"/>
  <c r="D27" i="3"/>
  <c r="C28" i="3"/>
  <c r="D28" i="3"/>
  <c r="C29" i="3"/>
  <c r="D29" i="3"/>
  <c r="C30" i="3"/>
  <c r="D30" i="3"/>
  <c r="C31" i="3"/>
  <c r="D31" i="3"/>
  <c r="C32" i="3"/>
  <c r="D32" i="3"/>
  <c r="C33" i="3"/>
  <c r="D33" i="3"/>
  <c r="C34" i="3"/>
  <c r="D34" i="3"/>
  <c r="C35" i="3"/>
  <c r="D35" i="3"/>
  <c r="C36" i="3"/>
  <c r="D36" i="3"/>
  <c r="C37" i="3"/>
  <c r="D37" i="3"/>
  <c r="C38" i="3"/>
  <c r="D38" i="3"/>
  <c r="C39" i="3"/>
  <c r="D39" i="3"/>
  <c r="C40" i="3"/>
  <c r="D40" i="3"/>
  <c r="C41" i="3"/>
  <c r="D41" i="3"/>
  <c r="C42" i="3"/>
  <c r="D42" i="3"/>
  <c r="C43" i="3"/>
  <c r="D43" i="3"/>
  <c r="C44" i="3"/>
  <c r="D44" i="3"/>
  <c r="C45" i="3"/>
  <c r="D45" i="3"/>
  <c r="C46" i="3"/>
  <c r="D46" i="3"/>
  <c r="C47" i="3"/>
  <c r="D47" i="3"/>
  <c r="C48" i="3"/>
  <c r="D48" i="3"/>
  <c r="C49" i="3"/>
  <c r="D49" i="3"/>
  <c r="C50" i="3"/>
  <c r="D50" i="3"/>
  <c r="C51" i="3"/>
  <c r="D51" i="3"/>
  <c r="C52" i="3"/>
  <c r="D52" i="3"/>
  <c r="C53" i="3"/>
  <c r="D53" i="3"/>
  <c r="C54" i="3"/>
  <c r="D54" i="3"/>
  <c r="C55" i="3"/>
  <c r="D55" i="3"/>
  <c r="C56" i="3"/>
  <c r="D56" i="3"/>
  <c r="C57" i="3"/>
  <c r="D57" i="3"/>
  <c r="C58" i="3"/>
  <c r="D58" i="3"/>
  <c r="C59" i="3"/>
  <c r="D59" i="3"/>
  <c r="C60" i="3"/>
  <c r="D60" i="3"/>
  <c r="C61" i="3"/>
  <c r="D61" i="3"/>
  <c r="D17" i="3"/>
  <c r="C17" i="3"/>
  <c r="C7" i="3" l="1"/>
  <c r="C6" i="3"/>
  <c r="C5" i="3"/>
  <c r="C8" i="3"/>
  <c r="E8" i="3" s="1"/>
  <c r="C10" i="3"/>
  <c r="E10" i="3" s="1"/>
  <c r="C9" i="3"/>
  <c r="E9" i="3" s="1"/>
  <c r="AA3" i="3"/>
  <c r="Z3" i="3"/>
  <c r="Z4" i="3"/>
  <c r="Z5" i="3"/>
  <c r="Y5" i="3" s="1"/>
  <c r="Z2" i="3"/>
  <c r="X3" i="2"/>
  <c r="V2" i="2"/>
  <c r="R3" i="3"/>
  <c r="S3" i="3" s="1"/>
  <c r="R4" i="3"/>
  <c r="S4" i="3" s="1"/>
  <c r="R5" i="3"/>
  <c r="S5" i="3" s="1"/>
  <c r="R2" i="3"/>
  <c r="S2" i="3" s="1"/>
  <c r="X3" i="3"/>
  <c r="X4" i="3"/>
  <c r="X2" i="3"/>
  <c r="V5" i="2"/>
  <c r="X5" i="3" s="1"/>
  <c r="V4" i="2"/>
  <c r="V3" i="2"/>
  <c r="V3" i="3" l="1"/>
  <c r="V4" i="3"/>
  <c r="V5" i="3"/>
  <c r="V2" i="3"/>
  <c r="T4" i="3"/>
  <c r="T5" i="3"/>
  <c r="T2" i="3"/>
  <c r="U3" i="3"/>
  <c r="U4" i="3"/>
  <c r="U5" i="3"/>
  <c r="U2" i="3"/>
  <c r="N3" i="3"/>
  <c r="N4" i="3"/>
  <c r="N5" i="3"/>
  <c r="M3" i="3"/>
  <c r="M4" i="3"/>
  <c r="M5" i="3"/>
  <c r="M2" i="3"/>
  <c r="L3" i="3"/>
  <c r="L5" i="3"/>
  <c r="L2" i="3"/>
  <c r="K3" i="3"/>
  <c r="K4" i="3"/>
  <c r="K5" i="3"/>
  <c r="K2" i="3"/>
  <c r="C11" i="3" l="1"/>
  <c r="O5" i="3"/>
  <c r="P5" i="3" s="1"/>
  <c r="O4" i="3"/>
  <c r="P4" i="3" s="1"/>
  <c r="G4" i="3"/>
  <c r="C4" i="3"/>
  <c r="O3" i="3"/>
  <c r="O2" i="3"/>
  <c r="P2" i="3" s="1"/>
  <c r="L3" i="2"/>
  <c r="L4" i="2"/>
  <c r="L4" i="3" s="1"/>
  <c r="L5" i="2"/>
  <c r="L2" i="2"/>
  <c r="C13" i="3" l="1"/>
  <c r="E13" i="3" s="1"/>
  <c r="P17" i="3" s="1"/>
  <c r="P3" i="3"/>
  <c r="E15" i="3"/>
  <c r="G5" i="3"/>
  <c r="G6" i="3"/>
  <c r="C1" i="3"/>
  <c r="C14" i="3"/>
  <c r="E14" i="3" s="1"/>
  <c r="G9" i="3" l="1"/>
  <c r="I6" i="3"/>
  <c r="G8" i="3"/>
  <c r="I5" i="3"/>
  <c r="U10" i="3"/>
  <c r="A16" i="4"/>
  <c r="Z17" i="3"/>
  <c r="P18" i="3"/>
  <c r="Q17" i="3"/>
  <c r="R17" i="3" s="1"/>
  <c r="T17" i="3" s="1"/>
  <c r="O17" i="3"/>
  <c r="G7" i="3"/>
  <c r="G10" i="3" l="1"/>
  <c r="G12" i="3" s="1"/>
  <c r="A17" i="4"/>
  <c r="Z18" i="3"/>
  <c r="S17" i="3"/>
  <c r="AA17" i="3" s="1"/>
  <c r="J16" i="4" s="1"/>
  <c r="P19" i="3"/>
  <c r="Q18" i="3"/>
  <c r="R18" i="3" s="1"/>
  <c r="T18" i="3" s="1"/>
  <c r="O18" i="3"/>
  <c r="AB17" i="3"/>
  <c r="C16" i="4"/>
  <c r="G13" i="3"/>
  <c r="I7" i="3"/>
  <c r="M11" i="3" s="1"/>
  <c r="W17" i="3" s="1"/>
  <c r="H15" i="3"/>
  <c r="V17" i="3"/>
  <c r="E16" i="4" s="1"/>
  <c r="F16" i="4" l="1"/>
  <c r="A18" i="4"/>
  <c r="Z19" i="3"/>
  <c r="Q19" i="3"/>
  <c r="R19" i="3" s="1"/>
  <c r="S19" i="3" s="1"/>
  <c r="S18" i="3"/>
  <c r="U18" i="3" s="1"/>
  <c r="D17" i="4" s="1"/>
  <c r="B16" i="4"/>
  <c r="P20" i="3"/>
  <c r="O19" i="3"/>
  <c r="U17" i="3"/>
  <c r="D16" i="4" s="1"/>
  <c r="AB18" i="3"/>
  <c r="C17" i="4"/>
  <c r="E12" i="4"/>
  <c r="V18" i="3"/>
  <c r="E17" i="4" s="1"/>
  <c r="A19" i="4" l="1"/>
  <c r="Z20" i="3"/>
  <c r="T19" i="3"/>
  <c r="V19" i="3" s="1"/>
  <c r="E18" i="4" s="1"/>
  <c r="B17" i="4"/>
  <c r="AA18" i="3"/>
  <c r="O20" i="3"/>
  <c r="Q20" i="3"/>
  <c r="R20" i="3" s="1"/>
  <c r="T20" i="3" s="1"/>
  <c r="P21" i="3"/>
  <c r="X17" i="3"/>
  <c r="G16" i="4" s="1"/>
  <c r="AA19" i="3"/>
  <c r="J18" i="4" s="1"/>
  <c r="B18" i="4"/>
  <c r="U19" i="3"/>
  <c r="D18" i="4" s="1"/>
  <c r="J17" i="4" l="1"/>
  <c r="W18" i="3"/>
  <c r="X18" i="3" s="1"/>
  <c r="A20" i="4"/>
  <c r="Z21" i="3"/>
  <c r="O21" i="3"/>
  <c r="AB19" i="3"/>
  <c r="W19" i="3" s="1"/>
  <c r="C18" i="4"/>
  <c r="S20" i="3"/>
  <c r="B19" i="4" s="1"/>
  <c r="Q21" i="3"/>
  <c r="R21" i="3" s="1"/>
  <c r="P22" i="3"/>
  <c r="AB20" i="3"/>
  <c r="C19" i="4"/>
  <c r="V20" i="3"/>
  <c r="E19" i="4" s="1"/>
  <c r="A21" i="4" l="1"/>
  <c r="Z22" i="3"/>
  <c r="AA20" i="3"/>
  <c r="P23" i="3"/>
  <c r="U20" i="3"/>
  <c r="D19" i="4" s="1"/>
  <c r="O22" i="3"/>
  <c r="Q22" i="3"/>
  <c r="R22" i="3" s="1"/>
  <c r="S22" i="3" s="1"/>
  <c r="F17" i="4"/>
  <c r="X19" i="3"/>
  <c r="F18" i="4"/>
  <c r="G17" i="4"/>
  <c r="T21" i="3"/>
  <c r="S21" i="3"/>
  <c r="J19" i="4" l="1"/>
  <c r="W20" i="3"/>
  <c r="X20" i="3" s="1"/>
  <c r="A22" i="4"/>
  <c r="Z23" i="3"/>
  <c r="O23" i="3"/>
  <c r="Q23" i="3"/>
  <c r="R23" i="3" s="1"/>
  <c r="S23" i="3" s="1"/>
  <c r="P24" i="3"/>
  <c r="T22" i="3"/>
  <c r="AB22" i="3" s="1"/>
  <c r="AA22" i="3"/>
  <c r="J21" i="4" s="1"/>
  <c r="B21" i="4"/>
  <c r="AA21" i="3"/>
  <c r="B20" i="4"/>
  <c r="G18" i="4"/>
  <c r="AB21" i="3"/>
  <c r="C20" i="4"/>
  <c r="U21" i="3"/>
  <c r="D20" i="4" s="1"/>
  <c r="V21" i="3"/>
  <c r="E20" i="4" s="1"/>
  <c r="U22" i="3"/>
  <c r="D21" i="4" s="1"/>
  <c r="W22" i="3" l="1"/>
  <c r="J20" i="4"/>
  <c r="W21" i="3"/>
  <c r="A23" i="4"/>
  <c r="Z24" i="3"/>
  <c r="F19" i="4"/>
  <c r="Q24" i="3"/>
  <c r="R24" i="3" s="1"/>
  <c r="T24" i="3" s="1"/>
  <c r="O24" i="3"/>
  <c r="P25" i="3"/>
  <c r="T23" i="3"/>
  <c r="AB23" i="3" s="1"/>
  <c r="V22" i="3"/>
  <c r="E21" i="4" s="1"/>
  <c r="C21" i="4"/>
  <c r="G19" i="4"/>
  <c r="AA23" i="3"/>
  <c r="J22" i="4" s="1"/>
  <c r="B22" i="4"/>
  <c r="U23" i="3"/>
  <c r="D22" i="4" s="1"/>
  <c r="W23" i="3" l="1"/>
  <c r="A24" i="4"/>
  <c r="Z25" i="3"/>
  <c r="P26" i="3"/>
  <c r="O25" i="3"/>
  <c r="Q25" i="3"/>
  <c r="R25" i="3" s="1"/>
  <c r="S24" i="3"/>
  <c r="U24" i="3" s="1"/>
  <c r="D23" i="4" s="1"/>
  <c r="V23" i="3"/>
  <c r="E22" i="4" s="1"/>
  <c r="C22" i="4"/>
  <c r="X22" i="3"/>
  <c r="F21" i="4"/>
  <c r="X21" i="3"/>
  <c r="F20" i="4"/>
  <c r="AB24" i="3"/>
  <c r="C23" i="4"/>
  <c r="V24" i="3"/>
  <c r="E23" i="4" s="1"/>
  <c r="A25" i="4" l="1"/>
  <c r="Z26" i="3"/>
  <c r="P27" i="3"/>
  <c r="O26" i="3"/>
  <c r="Q26" i="3"/>
  <c r="R26" i="3" s="1"/>
  <c r="B23" i="4"/>
  <c r="AA24" i="3"/>
  <c r="T25" i="3"/>
  <c r="AB25" i="3" s="1"/>
  <c r="S25" i="3"/>
  <c r="U25" i="3" s="1"/>
  <c r="D24" i="4" s="1"/>
  <c r="G21" i="4"/>
  <c r="X23" i="3"/>
  <c r="F22" i="4"/>
  <c r="G20" i="4"/>
  <c r="J23" i="4" l="1"/>
  <c r="W24" i="3"/>
  <c r="F23" i="4" s="1"/>
  <c r="A26" i="4"/>
  <c r="Z27" i="3"/>
  <c r="AA25" i="3"/>
  <c r="P28" i="3"/>
  <c r="Q27" i="3"/>
  <c r="R27" i="3" s="1"/>
  <c r="T27" i="3" s="1"/>
  <c r="O27" i="3"/>
  <c r="B24" i="4"/>
  <c r="V25" i="3"/>
  <c r="E24" i="4" s="1"/>
  <c r="C24" i="4"/>
  <c r="G22" i="4"/>
  <c r="T26" i="3"/>
  <c r="S26" i="3"/>
  <c r="J24" i="4" l="1"/>
  <c r="W25" i="3"/>
  <c r="X25" i="3" s="1"/>
  <c r="A27" i="4"/>
  <c r="Z28" i="3"/>
  <c r="X24" i="3"/>
  <c r="G23" i="4" s="1"/>
  <c r="O28" i="3"/>
  <c r="P29" i="3"/>
  <c r="Q28" i="3"/>
  <c r="R28" i="3" s="1"/>
  <c r="AB26" i="3"/>
  <c r="C25" i="4"/>
  <c r="AB27" i="3"/>
  <c r="C26" i="4"/>
  <c r="AA26" i="3"/>
  <c r="B25" i="4"/>
  <c r="S27" i="3"/>
  <c r="B26" i="4" s="1"/>
  <c r="V26" i="3"/>
  <c r="E25" i="4" s="1"/>
  <c r="U26" i="3"/>
  <c r="D25" i="4" s="1"/>
  <c r="V27" i="3"/>
  <c r="E26" i="4" s="1"/>
  <c r="J25" i="4" l="1"/>
  <c r="W26" i="3"/>
  <c r="A28" i="4"/>
  <c r="Z29" i="3"/>
  <c r="F24" i="4"/>
  <c r="P30" i="3"/>
  <c r="Q29" i="3"/>
  <c r="R29" i="3" s="1"/>
  <c r="S29" i="3" s="1"/>
  <c r="O29" i="3"/>
  <c r="G24" i="4"/>
  <c r="U27" i="3"/>
  <c r="D26" i="4" s="1"/>
  <c r="AA27" i="3"/>
  <c r="T28" i="3"/>
  <c r="S28" i="3"/>
  <c r="B27" i="4" s="1"/>
  <c r="J26" i="4" l="1"/>
  <c r="W27" i="3"/>
  <c r="F26" i="4" s="1"/>
  <c r="A29" i="4"/>
  <c r="Z30" i="3"/>
  <c r="O30" i="3"/>
  <c r="Q30" i="3"/>
  <c r="R30" i="3" s="1"/>
  <c r="P31" i="3"/>
  <c r="AB28" i="3"/>
  <c r="C27" i="4"/>
  <c r="AA29" i="3"/>
  <c r="J28" i="4" s="1"/>
  <c r="B28" i="4"/>
  <c r="X26" i="3"/>
  <c r="F25" i="4"/>
  <c r="U28" i="3"/>
  <c r="D27" i="4" s="1"/>
  <c r="AA28" i="3"/>
  <c r="T29" i="3"/>
  <c r="C28" i="4" s="1"/>
  <c r="V28" i="3"/>
  <c r="E27" i="4" s="1"/>
  <c r="U29" i="3"/>
  <c r="D28" i="4" s="1"/>
  <c r="Q31" i="3" l="1"/>
  <c r="J27" i="4"/>
  <c r="W28" i="3"/>
  <c r="F27" i="4" s="1"/>
  <c r="P32" i="3"/>
  <c r="O31" i="3"/>
  <c r="A30" i="4"/>
  <c r="Z31" i="3"/>
  <c r="X27" i="3"/>
  <c r="G26" i="4" s="1"/>
  <c r="G25" i="4"/>
  <c r="V29" i="3"/>
  <c r="E28" i="4" s="1"/>
  <c r="AB29" i="3"/>
  <c r="W29" i="3" s="1"/>
  <c r="R31" i="3"/>
  <c r="T31" i="3" s="1"/>
  <c r="T30" i="3"/>
  <c r="S30" i="3"/>
  <c r="Q32" i="3" l="1"/>
  <c r="F28" i="4"/>
  <c r="O32" i="3"/>
  <c r="Z32" i="3"/>
  <c r="P33" i="3"/>
  <c r="A31" i="4"/>
  <c r="A32" i="4"/>
  <c r="Z33" i="3"/>
  <c r="X28" i="3"/>
  <c r="G27" i="4" s="1"/>
  <c r="AA30" i="3"/>
  <c r="B29" i="4"/>
  <c r="AB30" i="3"/>
  <c r="C29" i="4"/>
  <c r="AB31" i="3"/>
  <c r="C30" i="4"/>
  <c r="X29" i="3"/>
  <c r="S31" i="3"/>
  <c r="B30" i="4" s="1"/>
  <c r="R32" i="3"/>
  <c r="U30" i="3"/>
  <c r="D29" i="4" s="1"/>
  <c r="V30" i="3"/>
  <c r="E29" i="4" s="1"/>
  <c r="V31" i="3"/>
  <c r="E30" i="4" s="1"/>
  <c r="J29" i="4" l="1"/>
  <c r="W30" i="3"/>
  <c r="P34" i="3"/>
  <c r="Q33" i="3"/>
  <c r="O33" i="3"/>
  <c r="A33" i="4"/>
  <c r="Z34" i="3"/>
  <c r="G28" i="4"/>
  <c r="U31" i="3"/>
  <c r="D30" i="4" s="1"/>
  <c r="AA31" i="3"/>
  <c r="S32" i="3"/>
  <c r="T32" i="3"/>
  <c r="J30" i="4" l="1"/>
  <c r="W31" i="3"/>
  <c r="F30" i="4" s="1"/>
  <c r="R33" i="3"/>
  <c r="S33" i="3" s="1"/>
  <c r="AA33" i="3" s="1"/>
  <c r="J32" i="4" s="1"/>
  <c r="Q34" i="3"/>
  <c r="R34" i="3" s="1"/>
  <c r="O34" i="3"/>
  <c r="P35" i="3"/>
  <c r="Q35" i="3" s="1"/>
  <c r="A34" i="4"/>
  <c r="Z35" i="3"/>
  <c r="AB32" i="3"/>
  <c r="C31" i="4"/>
  <c r="X30" i="3"/>
  <c r="F29" i="4"/>
  <c r="AA32" i="3"/>
  <c r="B31" i="4"/>
  <c r="O35" i="3"/>
  <c r="T33" i="3"/>
  <c r="C32" i="4" s="1"/>
  <c r="U32" i="3"/>
  <c r="D31" i="4" s="1"/>
  <c r="V32" i="3"/>
  <c r="E31" i="4" s="1"/>
  <c r="U33" i="3"/>
  <c r="D32" i="4" s="1"/>
  <c r="P36" i="3" l="1"/>
  <c r="B32" i="4"/>
  <c r="J31" i="4"/>
  <c r="W32" i="3"/>
  <c r="A35" i="4"/>
  <c r="Z36" i="3"/>
  <c r="X31" i="3"/>
  <c r="G29" i="4"/>
  <c r="V33" i="3"/>
  <c r="E32" i="4" s="1"/>
  <c r="AB33" i="3"/>
  <c r="W33" i="3" s="1"/>
  <c r="P37" i="3"/>
  <c r="O36" i="3"/>
  <c r="Q36" i="3"/>
  <c r="R35" i="3"/>
  <c r="T34" i="3"/>
  <c r="S34" i="3"/>
  <c r="F32" i="4" l="1"/>
  <c r="A36" i="4"/>
  <c r="Z37" i="3"/>
  <c r="G30" i="4"/>
  <c r="AA34" i="3"/>
  <c r="B33" i="4"/>
  <c r="AB34" i="3"/>
  <c r="C33" i="4"/>
  <c r="X32" i="3"/>
  <c r="F31" i="4"/>
  <c r="X33" i="3"/>
  <c r="R36" i="3"/>
  <c r="S36" i="3" s="1"/>
  <c r="P38" i="3"/>
  <c r="O37" i="3"/>
  <c r="Q37" i="3"/>
  <c r="V34" i="3"/>
  <c r="E33" i="4" s="1"/>
  <c r="S35" i="3"/>
  <c r="T35" i="3"/>
  <c r="U34" i="3"/>
  <c r="D33" i="4" s="1"/>
  <c r="J33" i="4" l="1"/>
  <c r="W34" i="3"/>
  <c r="A37" i="4"/>
  <c r="Z38" i="3"/>
  <c r="G32" i="4"/>
  <c r="G31" i="4"/>
  <c r="AA36" i="3"/>
  <c r="B35" i="4"/>
  <c r="AB35" i="3"/>
  <c r="C34" i="4"/>
  <c r="AA35" i="3"/>
  <c r="B34" i="4"/>
  <c r="T36" i="3"/>
  <c r="R37" i="3"/>
  <c r="T37" i="3" s="1"/>
  <c r="O38" i="3"/>
  <c r="P39" i="3"/>
  <c r="Q38" i="3"/>
  <c r="U36" i="3"/>
  <c r="D35" i="4" s="1"/>
  <c r="V35" i="3"/>
  <c r="E34" i="4" s="1"/>
  <c r="U35" i="3"/>
  <c r="D34" i="4" s="1"/>
  <c r="J35" i="4" l="1"/>
  <c r="J34" i="4"/>
  <c r="W35" i="3"/>
  <c r="A38" i="4"/>
  <c r="Z39" i="3"/>
  <c r="AB37" i="3"/>
  <c r="C36" i="4"/>
  <c r="AB36" i="3"/>
  <c r="C35" i="4"/>
  <c r="X34" i="3"/>
  <c r="F33" i="4"/>
  <c r="R38" i="3"/>
  <c r="S38" i="3" s="1"/>
  <c r="S37" i="3"/>
  <c r="V36" i="3"/>
  <c r="E35" i="4" s="1"/>
  <c r="P40" i="3"/>
  <c r="O39" i="3"/>
  <c r="Q39" i="3"/>
  <c r="V37" i="3"/>
  <c r="E36" i="4" s="1"/>
  <c r="W36" i="3" l="1"/>
  <c r="F35" i="4" s="1"/>
  <c r="R39" i="3"/>
  <c r="T39" i="3" s="1"/>
  <c r="A39" i="4"/>
  <c r="Z40" i="3"/>
  <c r="AA38" i="3"/>
  <c r="B37" i="4"/>
  <c r="AA37" i="3"/>
  <c r="B36" i="4"/>
  <c r="T38" i="3"/>
  <c r="V38" i="3" s="1"/>
  <c r="E37" i="4" s="1"/>
  <c r="G33" i="4"/>
  <c r="X35" i="3"/>
  <c r="F34" i="4"/>
  <c r="U37" i="3"/>
  <c r="D36" i="4" s="1"/>
  <c r="O40" i="3"/>
  <c r="Q40" i="3"/>
  <c r="P41" i="3"/>
  <c r="U38" i="3"/>
  <c r="D37" i="4" s="1"/>
  <c r="X36" i="3" l="1"/>
  <c r="G35" i="4" s="1"/>
  <c r="J36" i="4"/>
  <c r="W37" i="3"/>
  <c r="F36" i="4" s="1"/>
  <c r="J37" i="4"/>
  <c r="S39" i="3"/>
  <c r="U39" i="3" s="1"/>
  <c r="D38" i="4" s="1"/>
  <c r="A40" i="4"/>
  <c r="Z41" i="3"/>
  <c r="G34" i="4"/>
  <c r="AB38" i="3"/>
  <c r="W38" i="3" s="1"/>
  <c r="C37" i="4"/>
  <c r="AB39" i="3"/>
  <c r="C38" i="4"/>
  <c r="O41" i="3"/>
  <c r="Q41" i="3"/>
  <c r="P42" i="3"/>
  <c r="R40" i="3"/>
  <c r="V39" i="3"/>
  <c r="E38" i="4" s="1"/>
  <c r="B38" i="4" l="1"/>
  <c r="AA39" i="3"/>
  <c r="A41" i="4"/>
  <c r="Z42" i="3"/>
  <c r="X37" i="3"/>
  <c r="X38" i="3"/>
  <c r="F37" i="4"/>
  <c r="P43" i="3"/>
  <c r="O42" i="3"/>
  <c r="Q42" i="3"/>
  <c r="R41" i="3"/>
  <c r="T41" i="3" s="1"/>
  <c r="T40" i="3"/>
  <c r="S40" i="3"/>
  <c r="J38" i="4" l="1"/>
  <c r="W39" i="3"/>
  <c r="X39" i="3" s="1"/>
  <c r="A42" i="4"/>
  <c r="Z43" i="3"/>
  <c r="G36" i="4"/>
  <c r="AB40" i="3"/>
  <c r="C39" i="4"/>
  <c r="AB41" i="3"/>
  <c r="C40" i="4"/>
  <c r="G37" i="4"/>
  <c r="AA40" i="3"/>
  <c r="B39" i="4"/>
  <c r="P44" i="3"/>
  <c r="O43" i="3"/>
  <c r="Q43" i="3"/>
  <c r="R42" i="3"/>
  <c r="T42" i="3" s="1"/>
  <c r="S41" i="3"/>
  <c r="U40" i="3"/>
  <c r="D39" i="4" s="1"/>
  <c r="V40" i="3"/>
  <c r="E39" i="4" s="1"/>
  <c r="V41" i="3"/>
  <c r="E40" i="4" s="1"/>
  <c r="J39" i="4" l="1"/>
  <c r="W40" i="3"/>
  <c r="F38" i="4"/>
  <c r="A43" i="4"/>
  <c r="Z44" i="3"/>
  <c r="AB42" i="3"/>
  <c r="C41" i="4"/>
  <c r="G38" i="4"/>
  <c r="AA41" i="3"/>
  <c r="B40" i="4"/>
  <c r="P45" i="3"/>
  <c r="O44" i="3"/>
  <c r="Q44" i="3"/>
  <c r="S42" i="3"/>
  <c r="U41" i="3"/>
  <c r="D40" i="4" s="1"/>
  <c r="R43" i="3"/>
  <c r="V42" i="3"/>
  <c r="E41" i="4" s="1"/>
  <c r="J40" i="4" l="1"/>
  <c r="W41" i="3"/>
  <c r="F40" i="4" s="1"/>
  <c r="A44" i="4"/>
  <c r="Z45" i="3"/>
  <c r="AA42" i="3"/>
  <c r="B41" i="4"/>
  <c r="X40" i="3"/>
  <c r="F39" i="4"/>
  <c r="O45" i="3"/>
  <c r="P46" i="3"/>
  <c r="Q45" i="3"/>
  <c r="U42" i="3"/>
  <c r="D41" i="4" s="1"/>
  <c r="R44" i="3"/>
  <c r="T43" i="3"/>
  <c r="S43" i="3"/>
  <c r="J41" i="4" l="1"/>
  <c r="W42" i="3"/>
  <c r="F41" i="4" s="1"/>
  <c r="A45" i="4"/>
  <c r="Z46" i="3"/>
  <c r="X41" i="3"/>
  <c r="G39" i="4"/>
  <c r="AA43" i="3"/>
  <c r="B42" i="4"/>
  <c r="AB43" i="3"/>
  <c r="C42" i="4"/>
  <c r="P47" i="3"/>
  <c r="Q46" i="3"/>
  <c r="O46" i="3"/>
  <c r="R45" i="3"/>
  <c r="T45" i="3" s="1"/>
  <c r="U43" i="3"/>
  <c r="D42" i="4" s="1"/>
  <c r="V43" i="3"/>
  <c r="E42" i="4" s="1"/>
  <c r="S44" i="3"/>
  <c r="T44" i="3"/>
  <c r="J42" i="4" l="1"/>
  <c r="W43" i="3"/>
  <c r="A46" i="4"/>
  <c r="Z47" i="3"/>
  <c r="G40" i="4"/>
  <c r="X42" i="3"/>
  <c r="G41" i="4" s="1"/>
  <c r="AB44" i="3"/>
  <c r="C43" i="4"/>
  <c r="AA44" i="3"/>
  <c r="B43" i="4"/>
  <c r="AB45" i="3"/>
  <c r="C44" i="4"/>
  <c r="O47" i="3"/>
  <c r="P48" i="3"/>
  <c r="Q47" i="3"/>
  <c r="S45" i="3"/>
  <c r="B44" i="4" s="1"/>
  <c r="R46" i="3"/>
  <c r="U44" i="3"/>
  <c r="D43" i="4" s="1"/>
  <c r="V44" i="3"/>
  <c r="E43" i="4" s="1"/>
  <c r="V45" i="3"/>
  <c r="E44" i="4" s="1"/>
  <c r="J43" i="4" l="1"/>
  <c r="W44" i="3"/>
  <c r="A47" i="4"/>
  <c r="Z48" i="3"/>
  <c r="X43" i="3"/>
  <c r="F42" i="4"/>
  <c r="U45" i="3"/>
  <c r="D44" i="4" s="1"/>
  <c r="AA45" i="3"/>
  <c r="P49" i="3"/>
  <c r="Q48" i="3"/>
  <c r="O48" i="3"/>
  <c r="T46" i="3"/>
  <c r="S46" i="3"/>
  <c r="R47" i="3"/>
  <c r="J44" i="4" l="1"/>
  <c r="W45" i="3"/>
  <c r="F44" i="4" s="1"/>
  <c r="A48" i="4"/>
  <c r="Z49" i="3"/>
  <c r="X44" i="3"/>
  <c r="F43" i="4"/>
  <c r="G42" i="4"/>
  <c r="AB46" i="3"/>
  <c r="C45" i="4"/>
  <c r="AA46" i="3"/>
  <c r="B45" i="4"/>
  <c r="O49" i="3"/>
  <c r="Q49" i="3"/>
  <c r="P50" i="3"/>
  <c r="R48" i="3"/>
  <c r="T48" i="3" s="1"/>
  <c r="S47" i="3"/>
  <c r="T47" i="3"/>
  <c r="U46" i="3"/>
  <c r="D45" i="4" s="1"/>
  <c r="V46" i="3"/>
  <c r="E45" i="4" s="1"/>
  <c r="J45" i="4" l="1"/>
  <c r="W46" i="3"/>
  <c r="A49" i="4"/>
  <c r="Z50" i="3"/>
  <c r="X45" i="3"/>
  <c r="G44" i="4" s="1"/>
  <c r="AB47" i="3"/>
  <c r="C46" i="4"/>
  <c r="AA47" i="3"/>
  <c r="B46" i="4"/>
  <c r="AB48" i="3"/>
  <c r="C47" i="4"/>
  <c r="G43" i="4"/>
  <c r="P51" i="3"/>
  <c r="Q50" i="3"/>
  <c r="O50" i="3"/>
  <c r="R49" i="3"/>
  <c r="S49" i="3" s="1"/>
  <c r="S48" i="3"/>
  <c r="V47" i="3"/>
  <c r="E46" i="4" s="1"/>
  <c r="U47" i="3"/>
  <c r="D46" i="4" s="1"/>
  <c r="V48" i="3"/>
  <c r="E47" i="4" s="1"/>
  <c r="J46" i="4" l="1"/>
  <c r="W47" i="3"/>
  <c r="A50" i="4"/>
  <c r="Z51" i="3"/>
  <c r="X46" i="3"/>
  <c r="F45" i="4"/>
  <c r="AA48" i="3"/>
  <c r="B47" i="4"/>
  <c r="AA49" i="3"/>
  <c r="B48" i="4"/>
  <c r="P52" i="3"/>
  <c r="O51" i="3"/>
  <c r="Q51" i="3"/>
  <c r="R50" i="3"/>
  <c r="S50" i="3" s="1"/>
  <c r="U48" i="3"/>
  <c r="D47" i="4" s="1"/>
  <c r="T49" i="3"/>
  <c r="U49" i="3"/>
  <c r="D48" i="4" s="1"/>
  <c r="J47" i="4" l="1"/>
  <c r="W48" i="3"/>
  <c r="F47" i="4" s="1"/>
  <c r="J48" i="4"/>
  <c r="A51" i="4"/>
  <c r="Z52" i="3"/>
  <c r="AB49" i="3"/>
  <c r="C48" i="4"/>
  <c r="X47" i="3"/>
  <c r="F46" i="4"/>
  <c r="G45" i="4"/>
  <c r="AA50" i="3"/>
  <c r="B49" i="4"/>
  <c r="P53" i="3"/>
  <c r="Q52" i="3"/>
  <c r="O52" i="3"/>
  <c r="R51" i="3"/>
  <c r="T51" i="3" s="1"/>
  <c r="T50" i="3"/>
  <c r="C49" i="4" s="1"/>
  <c r="V49" i="3"/>
  <c r="E48" i="4" s="1"/>
  <c r="U50" i="3"/>
  <c r="D49" i="4" s="1"/>
  <c r="W49" i="3" l="1"/>
  <c r="F48" i="4" s="1"/>
  <c r="J49" i="4"/>
  <c r="A52" i="4"/>
  <c r="Z53" i="3"/>
  <c r="X48" i="3"/>
  <c r="G47" i="4" s="1"/>
  <c r="AB51" i="3"/>
  <c r="C50" i="4"/>
  <c r="G46" i="4"/>
  <c r="V50" i="3"/>
  <c r="E49" i="4" s="1"/>
  <c r="AB50" i="3"/>
  <c r="W50" i="3" s="1"/>
  <c r="P54" i="3"/>
  <c r="O53" i="3"/>
  <c r="Q53" i="3"/>
  <c r="S51" i="3"/>
  <c r="B50" i="4" s="1"/>
  <c r="R52" i="3"/>
  <c r="V51" i="3"/>
  <c r="E50" i="4" s="1"/>
  <c r="X49" i="3" l="1"/>
  <c r="G48" i="4" s="1"/>
  <c r="F49" i="4"/>
  <c r="A53" i="4"/>
  <c r="Z54" i="3"/>
  <c r="X50" i="3"/>
  <c r="U51" i="3"/>
  <c r="D50" i="4" s="1"/>
  <c r="AA51" i="3"/>
  <c r="P55" i="3"/>
  <c r="O54" i="3"/>
  <c r="Q54" i="3"/>
  <c r="R53" i="3"/>
  <c r="T52" i="3"/>
  <c r="S52" i="3"/>
  <c r="J50" i="4" l="1"/>
  <c r="W51" i="3"/>
  <c r="F50" i="4" s="1"/>
  <c r="A54" i="4"/>
  <c r="Z55" i="3"/>
  <c r="G49" i="4"/>
  <c r="AA52" i="3"/>
  <c r="B51" i="4"/>
  <c r="AB52" i="3"/>
  <c r="C51" i="4"/>
  <c r="R54" i="3"/>
  <c r="T54" i="3" s="1"/>
  <c r="O55" i="3"/>
  <c r="P56" i="3"/>
  <c r="Q55" i="3"/>
  <c r="U52" i="3"/>
  <c r="D51" i="4" s="1"/>
  <c r="V52" i="3"/>
  <c r="E51" i="4" s="1"/>
  <c r="T53" i="3"/>
  <c r="S53" i="3"/>
  <c r="J51" i="4" l="1"/>
  <c r="W52" i="3"/>
  <c r="A55" i="4"/>
  <c r="Z56" i="3"/>
  <c r="X51" i="3"/>
  <c r="G50" i="4" s="1"/>
  <c r="R55" i="3"/>
  <c r="T55" i="3" s="1"/>
  <c r="AB54" i="3"/>
  <c r="C53" i="4"/>
  <c r="S54" i="3"/>
  <c r="U54" i="3" s="1"/>
  <c r="D53" i="4" s="1"/>
  <c r="AB53" i="3"/>
  <c r="C52" i="4"/>
  <c r="AA53" i="3"/>
  <c r="B52" i="4"/>
  <c r="P57" i="3"/>
  <c r="O56" i="3"/>
  <c r="Q56" i="3"/>
  <c r="V53" i="3"/>
  <c r="E52" i="4" s="1"/>
  <c r="U53" i="3"/>
  <c r="D52" i="4" s="1"/>
  <c r="V54" i="3"/>
  <c r="E53" i="4" s="1"/>
  <c r="J52" i="4" l="1"/>
  <c r="W53" i="3"/>
  <c r="R56" i="3"/>
  <c r="T56" i="3" s="1"/>
  <c r="A56" i="4"/>
  <c r="Z57" i="3"/>
  <c r="S55" i="3"/>
  <c r="U55" i="3" s="1"/>
  <c r="D54" i="4" s="1"/>
  <c r="X52" i="3"/>
  <c r="F51" i="4"/>
  <c r="AB55" i="3"/>
  <c r="C54" i="4"/>
  <c r="AA54" i="3"/>
  <c r="B53" i="4"/>
  <c r="O57" i="3"/>
  <c r="P58" i="3"/>
  <c r="Q57" i="3"/>
  <c r="R57" i="3" s="1"/>
  <c r="V55" i="3"/>
  <c r="E54" i="4" s="1"/>
  <c r="S56" i="3"/>
  <c r="J53" i="4" l="1"/>
  <c r="W54" i="3"/>
  <c r="X54" i="3" s="1"/>
  <c r="A57" i="4"/>
  <c r="Z58" i="3"/>
  <c r="B54" i="4"/>
  <c r="AA55" i="3"/>
  <c r="AB56" i="3"/>
  <c r="C55" i="4"/>
  <c r="AA56" i="3"/>
  <c r="B55" i="4"/>
  <c r="X53" i="3"/>
  <c r="F52" i="4"/>
  <c r="G51" i="4"/>
  <c r="O58" i="3"/>
  <c r="P59" i="3"/>
  <c r="Q58" i="3"/>
  <c r="T57" i="3"/>
  <c r="S57" i="3"/>
  <c r="V56" i="3"/>
  <c r="E55" i="4" s="1"/>
  <c r="U56" i="3"/>
  <c r="D55" i="4" s="1"/>
  <c r="J55" i="4" l="1"/>
  <c r="W56" i="3"/>
  <c r="J54" i="4"/>
  <c r="W55" i="3"/>
  <c r="F54" i="4" s="1"/>
  <c r="A58" i="4"/>
  <c r="Z59" i="3"/>
  <c r="F53" i="4"/>
  <c r="G52" i="4"/>
  <c r="AB57" i="3"/>
  <c r="C56" i="4"/>
  <c r="AA57" i="3"/>
  <c r="B56" i="4"/>
  <c r="G53" i="4"/>
  <c r="P60" i="3"/>
  <c r="Q59" i="3"/>
  <c r="O59" i="3"/>
  <c r="R58" i="3"/>
  <c r="S58" i="3" s="1"/>
  <c r="U57" i="3"/>
  <c r="D56" i="4" s="1"/>
  <c r="V57" i="3"/>
  <c r="E56" i="4" s="1"/>
  <c r="J56" i="4" l="1"/>
  <c r="W57" i="3"/>
  <c r="A59" i="4"/>
  <c r="Z60" i="3"/>
  <c r="X55" i="3"/>
  <c r="G54" i="4" s="1"/>
  <c r="X56" i="3"/>
  <c r="F55" i="4"/>
  <c r="AA58" i="3"/>
  <c r="B57" i="4"/>
  <c r="R59" i="3"/>
  <c r="T59" i="3" s="1"/>
  <c r="Q60" i="3"/>
  <c r="O60" i="3"/>
  <c r="P61" i="3"/>
  <c r="T58" i="3"/>
  <c r="U58" i="3"/>
  <c r="D57" i="4" s="1"/>
  <c r="J57" i="4" l="1"/>
  <c r="A60" i="4"/>
  <c r="Z61" i="3"/>
  <c r="AB59" i="3"/>
  <c r="C58" i="4"/>
  <c r="G55" i="4"/>
  <c r="X57" i="3"/>
  <c r="F56" i="4"/>
  <c r="AB58" i="3"/>
  <c r="C57" i="4"/>
  <c r="S59" i="3"/>
  <c r="R60" i="3"/>
  <c r="T60" i="3" s="1"/>
  <c r="P62" i="3"/>
  <c r="O61" i="3"/>
  <c r="Q61" i="3"/>
  <c r="V58" i="3"/>
  <c r="E57" i="4" s="1"/>
  <c r="V59" i="3"/>
  <c r="E58" i="4" s="1"/>
  <c r="W58" i="3" l="1"/>
  <c r="F57" i="4" s="1"/>
  <c r="A61" i="4"/>
  <c r="Z62" i="3"/>
  <c r="R61" i="3"/>
  <c r="T61" i="3" s="1"/>
  <c r="AB60" i="3"/>
  <c r="C59" i="4"/>
  <c r="S60" i="3"/>
  <c r="U60" i="3" s="1"/>
  <c r="D59" i="4" s="1"/>
  <c r="AA59" i="3"/>
  <c r="B58" i="4"/>
  <c r="G56" i="4"/>
  <c r="U59" i="3"/>
  <c r="D58" i="4" s="1"/>
  <c r="O62" i="3"/>
  <c r="P63" i="3"/>
  <c r="Q62" i="3"/>
  <c r="R62" i="3" s="1"/>
  <c r="V60" i="3"/>
  <c r="E59" i="4" s="1"/>
  <c r="J58" i="4" l="1"/>
  <c r="W59" i="3"/>
  <c r="F58" i="4" s="1"/>
  <c r="X58" i="3"/>
  <c r="A62" i="4"/>
  <c r="Z63" i="3"/>
  <c r="S61" i="3"/>
  <c r="U61" i="3" s="1"/>
  <c r="D60" i="4" s="1"/>
  <c r="AB61" i="3"/>
  <c r="C60" i="4"/>
  <c r="AA60" i="3"/>
  <c r="B59" i="4"/>
  <c r="G57" i="4"/>
  <c r="P64" i="3"/>
  <c r="Q63" i="3"/>
  <c r="O63" i="3"/>
  <c r="V61" i="3"/>
  <c r="E60" i="4" s="1"/>
  <c r="T62" i="3"/>
  <c r="S62" i="3"/>
  <c r="J59" i="4" l="1"/>
  <c r="W60" i="3"/>
  <c r="X60" i="3" s="1"/>
  <c r="A63" i="4"/>
  <c r="Z64" i="3"/>
  <c r="X59" i="3"/>
  <c r="G58" i="4" s="1"/>
  <c r="B60" i="4"/>
  <c r="AA61" i="3"/>
  <c r="AA62" i="3"/>
  <c r="B61" i="4"/>
  <c r="AB62" i="3"/>
  <c r="C61" i="4"/>
  <c r="P65" i="3"/>
  <c r="Q64" i="3"/>
  <c r="O64" i="3"/>
  <c r="V62" i="3"/>
  <c r="E61" i="4" s="1"/>
  <c r="U62" i="3"/>
  <c r="D61" i="4" s="1"/>
  <c r="R63" i="3"/>
  <c r="S63" i="3" s="1"/>
  <c r="J60" i="4" l="1"/>
  <c r="W61" i="3"/>
  <c r="X61" i="3" s="1"/>
  <c r="J61" i="4"/>
  <c r="W62" i="3"/>
  <c r="A64" i="4"/>
  <c r="Z65" i="3"/>
  <c r="F59" i="4"/>
  <c r="G59" i="4"/>
  <c r="AA63" i="3"/>
  <c r="B62" i="4"/>
  <c r="R64" i="3"/>
  <c r="T64" i="3" s="1"/>
  <c r="P66" i="3"/>
  <c r="O65" i="3"/>
  <c r="Q65" i="3"/>
  <c r="T63" i="3"/>
  <c r="C62" i="4" s="1"/>
  <c r="U63" i="3"/>
  <c r="D62" i="4" s="1"/>
  <c r="J62" i="4" l="1"/>
  <c r="F60" i="4"/>
  <c r="A65" i="4"/>
  <c r="Z66" i="3"/>
  <c r="R65" i="3"/>
  <c r="S65" i="3" s="1"/>
  <c r="AB64" i="3"/>
  <c r="C63" i="4"/>
  <c r="S64" i="3"/>
  <c r="U64" i="3" s="1"/>
  <c r="D63" i="4" s="1"/>
  <c r="G60" i="4"/>
  <c r="X62" i="3"/>
  <c r="F61" i="4"/>
  <c r="V63" i="3"/>
  <c r="E62" i="4" s="1"/>
  <c r="AB63" i="3"/>
  <c r="W63" i="3" s="1"/>
  <c r="P67" i="3"/>
  <c r="Q66" i="3"/>
  <c r="O66" i="3"/>
  <c r="V64" i="3"/>
  <c r="E63" i="4" s="1"/>
  <c r="A66" i="4" l="1"/>
  <c r="Z67" i="3"/>
  <c r="T65" i="3"/>
  <c r="V65" i="3" s="1"/>
  <c r="E64" i="4" s="1"/>
  <c r="AA65" i="3"/>
  <c r="B64" i="4"/>
  <c r="G61" i="4"/>
  <c r="X63" i="3"/>
  <c r="F62" i="4"/>
  <c r="AA64" i="3"/>
  <c r="B63" i="4"/>
  <c r="P68" i="3"/>
  <c r="O67" i="3"/>
  <c r="Q67" i="3"/>
  <c r="U65" i="3"/>
  <c r="D64" i="4" s="1"/>
  <c r="R66" i="3"/>
  <c r="T66" i="3" s="1"/>
  <c r="J63" i="4" l="1"/>
  <c r="W64" i="3"/>
  <c r="F63" i="4" s="1"/>
  <c r="J64" i="4"/>
  <c r="A67" i="4"/>
  <c r="Z68" i="3"/>
  <c r="AB65" i="3"/>
  <c r="W65" i="3" s="1"/>
  <c r="C64" i="4"/>
  <c r="G62" i="4"/>
  <c r="AB66" i="3"/>
  <c r="C65" i="4"/>
  <c r="P69" i="3"/>
  <c r="O68" i="3"/>
  <c r="Q68" i="3"/>
  <c r="V66" i="3"/>
  <c r="E65" i="4" s="1"/>
  <c r="R67" i="3"/>
  <c r="S67" i="3" s="1"/>
  <c r="S66" i="3"/>
  <c r="A68" i="4" l="1"/>
  <c r="Z69" i="3"/>
  <c r="X64" i="3"/>
  <c r="G63" i="4" s="1"/>
  <c r="X65" i="3"/>
  <c r="F64" i="4"/>
  <c r="AA66" i="3"/>
  <c r="B65" i="4"/>
  <c r="AA67" i="3"/>
  <c r="B66" i="4"/>
  <c r="P70" i="3"/>
  <c r="O69" i="3"/>
  <c r="Q69" i="3"/>
  <c r="T67" i="3"/>
  <c r="U67" i="3"/>
  <c r="D66" i="4" s="1"/>
  <c r="U66" i="3"/>
  <c r="D65" i="4" s="1"/>
  <c r="R68" i="3"/>
  <c r="S68" i="3" s="1"/>
  <c r="J65" i="4" l="1"/>
  <c r="W66" i="3"/>
  <c r="F65" i="4" s="1"/>
  <c r="J66" i="4"/>
  <c r="A69" i="4"/>
  <c r="Z70" i="3"/>
  <c r="AA68" i="3"/>
  <c r="B67" i="4"/>
  <c r="G64" i="4"/>
  <c r="AB67" i="3"/>
  <c r="C66" i="4"/>
  <c r="P71" i="3"/>
  <c r="Q70" i="3"/>
  <c r="O70" i="3"/>
  <c r="V67" i="3"/>
  <c r="E66" i="4" s="1"/>
  <c r="T68" i="3"/>
  <c r="C67" i="4" s="1"/>
  <c r="U68" i="3"/>
  <c r="D67" i="4" s="1"/>
  <c r="R69" i="3"/>
  <c r="T69" i="3" s="1"/>
  <c r="J67" i="4" l="1"/>
  <c r="W67" i="3"/>
  <c r="F66" i="4" s="1"/>
  <c r="A70" i="4"/>
  <c r="Z71" i="3"/>
  <c r="X66" i="3"/>
  <c r="G65" i="4" s="1"/>
  <c r="AB69" i="3"/>
  <c r="C68" i="4"/>
  <c r="V68" i="3"/>
  <c r="E67" i="4" s="1"/>
  <c r="AB68" i="3"/>
  <c r="W68" i="3" s="1"/>
  <c r="P72" i="3"/>
  <c r="O71" i="3"/>
  <c r="Q71" i="3"/>
  <c r="R70" i="3"/>
  <c r="T70" i="3" s="1"/>
  <c r="S69" i="3"/>
  <c r="B68" i="4" s="1"/>
  <c r="V69" i="3"/>
  <c r="E68" i="4" s="1"/>
  <c r="X67" i="3" l="1"/>
  <c r="G66" i="4" s="1"/>
  <c r="A71" i="4"/>
  <c r="Z72" i="3"/>
  <c r="X68" i="3"/>
  <c r="F67" i="4"/>
  <c r="AB70" i="3"/>
  <c r="C69" i="4"/>
  <c r="R71" i="3"/>
  <c r="T71" i="3" s="1"/>
  <c r="U69" i="3"/>
  <c r="D68" i="4" s="1"/>
  <c r="AA69" i="3"/>
  <c r="P73" i="3"/>
  <c r="O72" i="3"/>
  <c r="Q72" i="3"/>
  <c r="S70" i="3"/>
  <c r="B69" i="4" s="1"/>
  <c r="V70" i="3"/>
  <c r="E69" i="4" s="1"/>
  <c r="J68" i="4" l="1"/>
  <c r="W69" i="3"/>
  <c r="F68" i="4" s="1"/>
  <c r="A72" i="4"/>
  <c r="Z73" i="3"/>
  <c r="AB71" i="3"/>
  <c r="C70" i="4"/>
  <c r="S71" i="3"/>
  <c r="U71" i="3" s="1"/>
  <c r="D70" i="4" s="1"/>
  <c r="G67" i="4"/>
  <c r="U70" i="3"/>
  <c r="D69" i="4" s="1"/>
  <c r="AA70" i="3"/>
  <c r="P74" i="3"/>
  <c r="O73" i="3"/>
  <c r="Q73" i="3"/>
  <c r="V71" i="3"/>
  <c r="E70" i="4" s="1"/>
  <c r="R72" i="3"/>
  <c r="T72" i="3" s="1"/>
  <c r="J69" i="4" l="1"/>
  <c r="W70" i="3"/>
  <c r="F69" i="4" s="1"/>
  <c r="A73" i="4"/>
  <c r="Z74" i="3"/>
  <c r="X69" i="3"/>
  <c r="AB72" i="3"/>
  <c r="C71" i="4"/>
  <c r="AA71" i="3"/>
  <c r="B70" i="4"/>
  <c r="P75" i="3"/>
  <c r="O74" i="3"/>
  <c r="Q74" i="3"/>
  <c r="S72" i="3"/>
  <c r="V72" i="3"/>
  <c r="E71" i="4" s="1"/>
  <c r="R73" i="3"/>
  <c r="T73" i="3" s="1"/>
  <c r="J70" i="4" l="1"/>
  <c r="W71" i="3"/>
  <c r="A74" i="4"/>
  <c r="Z75" i="3"/>
  <c r="G68" i="4"/>
  <c r="X70" i="3"/>
  <c r="G69" i="4" s="1"/>
  <c r="F70" i="4"/>
  <c r="AB73" i="3"/>
  <c r="C72" i="4"/>
  <c r="AA72" i="3"/>
  <c r="B71" i="4"/>
  <c r="P76" i="3"/>
  <c r="Q75" i="3"/>
  <c r="R75" i="3" s="1"/>
  <c r="O75" i="3"/>
  <c r="U72" i="3"/>
  <c r="D71" i="4" s="1"/>
  <c r="V73" i="3"/>
  <c r="E72" i="4" s="1"/>
  <c r="S73" i="3"/>
  <c r="R74" i="3"/>
  <c r="T74" i="3" s="1"/>
  <c r="J71" i="4" l="1"/>
  <c r="W72" i="3"/>
  <c r="F71" i="4" s="1"/>
  <c r="A75" i="4"/>
  <c r="Z76" i="3"/>
  <c r="X71" i="3"/>
  <c r="G70" i="4" s="1"/>
  <c r="AB74" i="3"/>
  <c r="C73" i="4"/>
  <c r="AA73" i="3"/>
  <c r="B72" i="4"/>
  <c r="P77" i="3"/>
  <c r="O76" i="3"/>
  <c r="Q76" i="3"/>
  <c r="S74" i="3"/>
  <c r="V74" i="3"/>
  <c r="E73" i="4" s="1"/>
  <c r="U73" i="3"/>
  <c r="D72" i="4" s="1"/>
  <c r="T75" i="3"/>
  <c r="S75" i="3"/>
  <c r="J72" i="4" l="1"/>
  <c r="W73" i="3"/>
  <c r="F72" i="4" s="1"/>
  <c r="A76" i="4"/>
  <c r="Z77" i="3"/>
  <c r="X72" i="3"/>
  <c r="G71" i="4" s="1"/>
  <c r="AA75" i="3"/>
  <c r="B74" i="4"/>
  <c r="AB75" i="3"/>
  <c r="C74" i="4"/>
  <c r="AA74" i="3"/>
  <c r="B73" i="4"/>
  <c r="P78" i="3"/>
  <c r="Q77" i="3"/>
  <c r="R77" i="3" s="1"/>
  <c r="O77" i="3"/>
  <c r="U74" i="3"/>
  <c r="D73" i="4" s="1"/>
  <c r="U75" i="3"/>
  <c r="D74" i="4" s="1"/>
  <c r="R76" i="3"/>
  <c r="T76" i="3" s="1"/>
  <c r="V75" i="3"/>
  <c r="E74" i="4" s="1"/>
  <c r="J74" i="4" l="1"/>
  <c r="W75" i="3"/>
  <c r="J73" i="4"/>
  <c r="W74" i="3"/>
  <c r="F73" i="4" s="1"/>
  <c r="A77" i="4"/>
  <c r="Z78" i="3"/>
  <c r="X73" i="3"/>
  <c r="G72" i="4" s="1"/>
  <c r="AB76" i="3"/>
  <c r="C75" i="4"/>
  <c r="P79" i="3"/>
  <c r="Q78" i="3"/>
  <c r="O78" i="3"/>
  <c r="S76" i="3"/>
  <c r="B75" i="4" s="1"/>
  <c r="V76" i="3"/>
  <c r="E75" i="4" s="1"/>
  <c r="T77" i="3"/>
  <c r="S77" i="3"/>
  <c r="A78" i="4" l="1"/>
  <c r="Z79" i="3"/>
  <c r="X74" i="3"/>
  <c r="G73" i="4" s="1"/>
  <c r="AB77" i="3"/>
  <c r="C76" i="4"/>
  <c r="AA77" i="3"/>
  <c r="B76" i="4"/>
  <c r="X75" i="3"/>
  <c r="F74" i="4"/>
  <c r="U76" i="3"/>
  <c r="D75" i="4" s="1"/>
  <c r="AA76" i="3"/>
  <c r="O79" i="3"/>
  <c r="P80" i="3"/>
  <c r="Q79" i="3"/>
  <c r="U77" i="3"/>
  <c r="D76" i="4" s="1"/>
  <c r="V77" i="3"/>
  <c r="E76" i="4" s="1"/>
  <c r="R78" i="3"/>
  <c r="S78" i="3" s="1"/>
  <c r="J76" i="4" l="1"/>
  <c r="W77" i="3"/>
  <c r="J75" i="4"/>
  <c r="W76" i="3"/>
  <c r="F75" i="4" s="1"/>
  <c r="A79" i="4"/>
  <c r="Z80" i="3"/>
  <c r="G74" i="4"/>
  <c r="AA78" i="3"/>
  <c r="B77" i="4"/>
  <c r="P81" i="3"/>
  <c r="Q80" i="3"/>
  <c r="O80" i="3"/>
  <c r="U78" i="3"/>
  <c r="D77" i="4" s="1"/>
  <c r="T78" i="3"/>
  <c r="R79" i="3"/>
  <c r="S79" i="3" s="1"/>
  <c r="J77" i="4" l="1"/>
  <c r="A80" i="4"/>
  <c r="Z81" i="3"/>
  <c r="X76" i="3"/>
  <c r="G75" i="4" s="1"/>
  <c r="AA79" i="3"/>
  <c r="B78" i="4"/>
  <c r="X77" i="3"/>
  <c r="F76" i="4"/>
  <c r="AB78" i="3"/>
  <c r="W78" i="3" s="1"/>
  <c r="C77" i="4"/>
  <c r="P82" i="3"/>
  <c r="Q81" i="3"/>
  <c r="O81" i="3"/>
  <c r="U79" i="3"/>
  <c r="D78" i="4" s="1"/>
  <c r="T79" i="3"/>
  <c r="V78" i="3"/>
  <c r="E77" i="4" s="1"/>
  <c r="R80" i="3"/>
  <c r="T80" i="3" s="1"/>
  <c r="J78" i="4" l="1"/>
  <c r="A81" i="4"/>
  <c r="Z82" i="3"/>
  <c r="X78" i="3"/>
  <c r="F77" i="4"/>
  <c r="G76" i="4"/>
  <c r="AB80" i="3"/>
  <c r="C79" i="4"/>
  <c r="AB79" i="3"/>
  <c r="W79" i="3" s="1"/>
  <c r="C78" i="4"/>
  <c r="P83" i="3"/>
  <c r="O82" i="3"/>
  <c r="Q82" i="3"/>
  <c r="S80" i="3"/>
  <c r="B79" i="4" s="1"/>
  <c r="V80" i="3"/>
  <c r="E79" i="4" s="1"/>
  <c r="R81" i="3"/>
  <c r="T81" i="3" s="1"/>
  <c r="V79" i="3"/>
  <c r="E78" i="4" s="1"/>
  <c r="A82" i="4" l="1"/>
  <c r="Z83" i="3"/>
  <c r="X79" i="3"/>
  <c r="F78" i="4"/>
  <c r="AB81" i="3"/>
  <c r="C80" i="4"/>
  <c r="G77" i="4"/>
  <c r="U80" i="3"/>
  <c r="D79" i="4" s="1"/>
  <c r="AA80" i="3"/>
  <c r="Q83" i="3"/>
  <c r="W83" i="3" s="1"/>
  <c r="P84" i="3"/>
  <c r="O83" i="3"/>
  <c r="S81" i="3"/>
  <c r="B80" i="4" s="1"/>
  <c r="V81" i="3"/>
  <c r="E80" i="4" s="1"/>
  <c r="R82" i="3"/>
  <c r="T82" i="3" s="1"/>
  <c r="J79" i="4" l="1"/>
  <c r="W80" i="3"/>
  <c r="F79" i="4" s="1"/>
  <c r="Z84" i="3"/>
  <c r="AB82" i="3"/>
  <c r="C81" i="4"/>
  <c r="G78" i="4"/>
  <c r="U81" i="3"/>
  <c r="D80" i="4" s="1"/>
  <c r="AA81" i="3"/>
  <c r="P85" i="3"/>
  <c r="Q84" i="3"/>
  <c r="W84" i="3" s="1"/>
  <c r="F83" i="4" s="1"/>
  <c r="O84" i="3"/>
  <c r="S82" i="3"/>
  <c r="V82" i="3"/>
  <c r="E81" i="4" s="1"/>
  <c r="R83" i="3"/>
  <c r="S83" i="3" s="1"/>
  <c r="J80" i="4" l="1"/>
  <c r="W81" i="3"/>
  <c r="F80" i="4" s="1"/>
  <c r="Z85" i="3"/>
  <c r="X80" i="3"/>
  <c r="G79" i="4" s="1"/>
  <c r="AA83" i="3"/>
  <c r="J82" i="4" s="1"/>
  <c r="B82" i="4"/>
  <c r="AA82" i="3"/>
  <c r="B81" i="4"/>
  <c r="Q85" i="3"/>
  <c r="W85" i="3" s="1"/>
  <c r="F84" i="4" s="1"/>
  <c r="P86" i="3"/>
  <c r="O85" i="3"/>
  <c r="U82" i="3"/>
  <c r="D81" i="4" s="1"/>
  <c r="U83" i="3"/>
  <c r="D82" i="4" s="1"/>
  <c r="T83" i="3"/>
  <c r="R84" i="3"/>
  <c r="S84" i="3" s="1"/>
  <c r="J81" i="4" l="1"/>
  <c r="W82" i="3"/>
  <c r="F81" i="4" s="1"/>
  <c r="X81" i="3"/>
  <c r="G80" i="4" s="1"/>
  <c r="Z86" i="3"/>
  <c r="AA84" i="3"/>
  <c r="AB83" i="3"/>
  <c r="F82" i="4" s="1"/>
  <c r="C82" i="4"/>
  <c r="Q86" i="3"/>
  <c r="W86" i="3" s="1"/>
  <c r="F85" i="4" s="1"/>
  <c r="O86" i="3"/>
  <c r="P87" i="3"/>
  <c r="R85" i="3"/>
  <c r="T85" i="3" s="1"/>
  <c r="U84" i="3"/>
  <c r="D83" i="4" s="1"/>
  <c r="V83" i="3"/>
  <c r="E82" i="4" s="1"/>
  <c r="T84" i="3"/>
  <c r="Z87" i="3" l="1"/>
  <c r="X82" i="3"/>
  <c r="AB84" i="3"/>
  <c r="AB85" i="3"/>
  <c r="P88" i="3"/>
  <c r="Q87" i="3"/>
  <c r="W87" i="3" s="1"/>
  <c r="F86" i="4" s="1"/>
  <c r="O87" i="3"/>
  <c r="X83" i="3"/>
  <c r="R86" i="3"/>
  <c r="T86" i="3" s="1"/>
  <c r="S85" i="3"/>
  <c r="V84" i="3"/>
  <c r="E83" i="4" s="1"/>
  <c r="V85" i="3"/>
  <c r="E84" i="4" s="1"/>
  <c r="Z88" i="3" l="1"/>
  <c r="G81" i="4"/>
  <c r="G82" i="4"/>
  <c r="X84" i="3"/>
  <c r="G83" i="4" s="1"/>
  <c r="AB86" i="3"/>
  <c r="U85" i="3"/>
  <c r="D84" i="4" s="1"/>
  <c r="AA85" i="3"/>
  <c r="P89" i="3"/>
  <c r="Q88" i="3"/>
  <c r="W88" i="3" s="1"/>
  <c r="F87" i="4" s="1"/>
  <c r="O88" i="3"/>
  <c r="S86" i="3"/>
  <c r="V86" i="3"/>
  <c r="E85" i="4" s="1"/>
  <c r="R87" i="3"/>
  <c r="S87" i="3" s="1"/>
  <c r="Z89" i="3" l="1"/>
  <c r="X85" i="3"/>
  <c r="G84" i="4" s="1"/>
  <c r="AA87" i="3"/>
  <c r="U86" i="3"/>
  <c r="D85" i="4" s="1"/>
  <c r="AA86" i="3"/>
  <c r="P90" i="3"/>
  <c r="O89" i="3"/>
  <c r="Q89" i="3"/>
  <c r="W89" i="3" s="1"/>
  <c r="F88" i="4" s="1"/>
  <c r="U87" i="3"/>
  <c r="D86" i="4" s="1"/>
  <c r="T87" i="3"/>
  <c r="R88" i="3"/>
  <c r="S88" i="3" s="1"/>
  <c r="Z90" i="3" l="1"/>
  <c r="AA88" i="3"/>
  <c r="AB87" i="3"/>
  <c r="X86" i="3"/>
  <c r="G85" i="4" s="1"/>
  <c r="O90" i="3"/>
  <c r="P91" i="3"/>
  <c r="Q90" i="3"/>
  <c r="W90" i="3" s="1"/>
  <c r="F89" i="4" s="1"/>
  <c r="U88" i="3"/>
  <c r="D87" i="4" s="1"/>
  <c r="V87" i="3"/>
  <c r="E86" i="4" s="1"/>
  <c r="T88" i="3"/>
  <c r="R89" i="3"/>
  <c r="S89" i="3" s="1"/>
  <c r="Z91" i="3" l="1"/>
  <c r="AB88" i="3"/>
  <c r="AA89" i="3"/>
  <c r="P92" i="3"/>
  <c r="O91" i="3"/>
  <c r="Q91" i="3"/>
  <c r="R91" i="3" s="1"/>
  <c r="X87" i="3"/>
  <c r="G86" i="4" s="1"/>
  <c r="R90" i="3"/>
  <c r="T90" i="3" s="1"/>
  <c r="T89" i="3"/>
  <c r="V88" i="3"/>
  <c r="E87" i="4" s="1"/>
  <c r="U89" i="3"/>
  <c r="D88" i="4" s="1"/>
  <c r="W91" i="3" l="1"/>
  <c r="F90" i="4" s="1"/>
  <c r="Z92" i="3"/>
  <c r="AB90" i="3"/>
  <c r="AB89" i="3"/>
  <c r="Q92" i="3"/>
  <c r="W92" i="3" s="1"/>
  <c r="F91" i="4" s="1"/>
  <c r="P93" i="3"/>
  <c r="O92" i="3"/>
  <c r="S90" i="3"/>
  <c r="AA90" i="3" s="1"/>
  <c r="X88" i="3"/>
  <c r="G87" i="4" s="1"/>
  <c r="V89" i="3"/>
  <c r="E88" i="4" s="1"/>
  <c r="V90" i="3"/>
  <c r="E89" i="4" s="1"/>
  <c r="T91" i="3"/>
  <c r="S91" i="3"/>
  <c r="Z93" i="3" l="1"/>
  <c r="AA91" i="3"/>
  <c r="AB91" i="3"/>
  <c r="U90" i="3"/>
  <c r="D89" i="4" s="1"/>
  <c r="P94" i="3"/>
  <c r="Q93" i="3"/>
  <c r="W93" i="3" s="1"/>
  <c r="F92" i="4" s="1"/>
  <c r="O93" i="3"/>
  <c r="X89" i="3"/>
  <c r="G88" i="4" s="1"/>
  <c r="R92" i="3"/>
  <c r="T92" i="3" s="1"/>
  <c r="U91" i="3"/>
  <c r="D90" i="4" s="1"/>
  <c r="V91" i="3"/>
  <c r="E90" i="4" s="1"/>
  <c r="Z94" i="3" l="1"/>
  <c r="AB92" i="3"/>
  <c r="X90" i="3"/>
  <c r="G89" i="4" s="1"/>
  <c r="P95" i="3"/>
  <c r="Q94" i="3"/>
  <c r="R94" i="3" s="1"/>
  <c r="O94" i="3"/>
  <c r="S92" i="3"/>
  <c r="AA92" i="3" s="1"/>
  <c r="R93" i="3"/>
  <c r="T93" i="3" s="1"/>
  <c r="V92" i="3"/>
  <c r="E91" i="4" s="1"/>
  <c r="W94" i="3" l="1"/>
  <c r="F93" i="4" s="1"/>
  <c r="Z95" i="3"/>
  <c r="AB93" i="3"/>
  <c r="U92" i="3"/>
  <c r="D91" i="4" s="1"/>
  <c r="X91" i="3"/>
  <c r="G90" i="4" s="1"/>
  <c r="O95" i="3"/>
  <c r="Q95" i="3"/>
  <c r="R95" i="3" s="1"/>
  <c r="P96" i="3"/>
  <c r="S93" i="3"/>
  <c r="AA93" i="3" s="1"/>
  <c r="V93" i="3"/>
  <c r="E92" i="4" s="1"/>
  <c r="T94" i="3"/>
  <c r="S94" i="3"/>
  <c r="W95" i="3" l="1"/>
  <c r="F94" i="4" s="1"/>
  <c r="Z96" i="3"/>
  <c r="AA94" i="3"/>
  <c r="AB94" i="3"/>
  <c r="X92" i="3"/>
  <c r="G91" i="4" s="1"/>
  <c r="U93" i="3"/>
  <c r="D92" i="4" s="1"/>
  <c r="Q96" i="3"/>
  <c r="W96" i="3" s="1"/>
  <c r="F95" i="4" s="1"/>
  <c r="O96" i="3"/>
  <c r="P97" i="3"/>
  <c r="U94" i="3"/>
  <c r="D93" i="4" s="1"/>
  <c r="V94" i="3"/>
  <c r="E93" i="4" s="1"/>
  <c r="T95" i="3"/>
  <c r="S95" i="3"/>
  <c r="Z97" i="3" l="1"/>
  <c r="AA95" i="3"/>
  <c r="AB95" i="3"/>
  <c r="X93" i="3"/>
  <c r="G92" i="4" s="1"/>
  <c r="P98" i="3"/>
  <c r="O97" i="3"/>
  <c r="Q97" i="3"/>
  <c r="W97" i="3" s="1"/>
  <c r="F96" i="4" s="1"/>
  <c r="U95" i="3"/>
  <c r="D94" i="4" s="1"/>
  <c r="R96" i="3"/>
  <c r="T96" i="3" s="1"/>
  <c r="V95" i="3"/>
  <c r="E94" i="4" s="1"/>
  <c r="R97" i="3"/>
  <c r="Z98" i="3" l="1"/>
  <c r="AB96" i="3"/>
  <c r="X94" i="3"/>
  <c r="G93" i="4" s="1"/>
  <c r="P99" i="3"/>
  <c r="O98" i="3"/>
  <c r="Q98" i="3"/>
  <c r="W98" i="3" s="1"/>
  <c r="F97" i="4" s="1"/>
  <c r="S96" i="3"/>
  <c r="AA96" i="3" s="1"/>
  <c r="V96" i="3"/>
  <c r="E95" i="4" s="1"/>
  <c r="T97" i="3"/>
  <c r="S97" i="3"/>
  <c r="Z99" i="3" l="1"/>
  <c r="AA97" i="3"/>
  <c r="AB97" i="3"/>
  <c r="U96" i="3"/>
  <c r="D95" i="4" s="1"/>
  <c r="X95" i="3"/>
  <c r="G94" i="4" s="1"/>
  <c r="AA99" i="3"/>
  <c r="AB99" i="3"/>
  <c r="P100" i="3"/>
  <c r="O99" i="3"/>
  <c r="Q99" i="3"/>
  <c r="W99" i="3" s="1"/>
  <c r="F98" i="4" s="1"/>
  <c r="U97" i="3"/>
  <c r="D96" i="4" s="1"/>
  <c r="V97" i="3"/>
  <c r="E96" i="4" s="1"/>
  <c r="R98" i="3"/>
  <c r="T98" i="3" s="1"/>
  <c r="Z100" i="3" l="1"/>
  <c r="AB98" i="3"/>
  <c r="X96" i="3"/>
  <c r="G95" i="4" s="1"/>
  <c r="AB100" i="3"/>
  <c r="AA100" i="3"/>
  <c r="P101" i="3"/>
  <c r="Q100" i="3"/>
  <c r="W100" i="3" s="1"/>
  <c r="F99" i="4" s="1"/>
  <c r="O100" i="3"/>
  <c r="V98" i="3"/>
  <c r="E97" i="4" s="1"/>
  <c r="S98" i="3"/>
  <c r="R99" i="3"/>
  <c r="S99" i="3" s="1"/>
  <c r="Z101" i="3" l="1"/>
  <c r="AA98" i="3"/>
  <c r="X97" i="3"/>
  <c r="G96" i="4" s="1"/>
  <c r="AA101" i="3"/>
  <c r="AB101" i="3"/>
  <c r="O101" i="3"/>
  <c r="J102" i="3"/>
  <c r="P102" i="3"/>
  <c r="Q101" i="3"/>
  <c r="W101" i="3" s="1"/>
  <c r="F100" i="4" s="1"/>
  <c r="R100" i="3"/>
  <c r="S100" i="3" s="1"/>
  <c r="T99" i="3"/>
  <c r="U99" i="3"/>
  <c r="D98" i="4" s="1"/>
  <c r="U98" i="3"/>
  <c r="D97" i="4" s="1"/>
  <c r="R101" i="3"/>
  <c r="Z102" i="3" l="1"/>
  <c r="V99" i="3"/>
  <c r="E98" i="4" s="1"/>
  <c r="AB102" i="3"/>
  <c r="AA102" i="3"/>
  <c r="P103" i="3"/>
  <c r="O102" i="3"/>
  <c r="Q102" i="3"/>
  <c r="W102" i="3" s="1"/>
  <c r="F101" i="4" s="1"/>
  <c r="J103" i="3"/>
  <c r="K102" i="3"/>
  <c r="L102" i="3" s="1"/>
  <c r="I102" i="3"/>
  <c r="T100" i="3"/>
  <c r="U100" i="3"/>
  <c r="D99" i="4" s="1"/>
  <c r="X98" i="3"/>
  <c r="G97" i="4" s="1"/>
  <c r="T101" i="3"/>
  <c r="S101" i="3"/>
  <c r="Z103" i="3" l="1"/>
  <c r="X99" i="3"/>
  <c r="G98" i="4" s="1"/>
  <c r="V100" i="3"/>
  <c r="E99" i="4" s="1"/>
  <c r="AB103" i="3"/>
  <c r="AA103" i="3"/>
  <c r="N102" i="3"/>
  <c r="M102" i="3"/>
  <c r="J104" i="3"/>
  <c r="I103" i="3"/>
  <c r="K103" i="3"/>
  <c r="L103" i="3" s="1"/>
  <c r="Q103" i="3"/>
  <c r="W103" i="3" s="1"/>
  <c r="F102" i="4" s="1"/>
  <c r="O103" i="3"/>
  <c r="P104" i="3"/>
  <c r="R102" i="3"/>
  <c r="T102" i="3" s="1"/>
  <c r="U101" i="3"/>
  <c r="D100" i="4" s="1"/>
  <c r="V101" i="3"/>
  <c r="E100" i="4" s="1"/>
  <c r="R103" i="3"/>
  <c r="Z104" i="3" l="1"/>
  <c r="X100" i="3"/>
  <c r="G99" i="4" s="1"/>
  <c r="AB104" i="3"/>
  <c r="AA104" i="3"/>
  <c r="M103" i="3"/>
  <c r="N103" i="3"/>
  <c r="P105" i="3"/>
  <c r="Q104" i="3"/>
  <c r="W104" i="3" s="1"/>
  <c r="F103" i="4" s="1"/>
  <c r="O104" i="3"/>
  <c r="K104" i="3"/>
  <c r="L104" i="3" s="1"/>
  <c r="I104" i="3"/>
  <c r="J105" i="3"/>
  <c r="S102" i="3"/>
  <c r="V102" i="3"/>
  <c r="E101" i="4" s="1"/>
  <c r="T103" i="3"/>
  <c r="S103" i="3"/>
  <c r="Z105" i="3" l="1"/>
  <c r="X101" i="3"/>
  <c r="G100" i="4" s="1"/>
  <c r="AB105" i="3"/>
  <c r="AA105" i="3"/>
  <c r="J106" i="3"/>
  <c r="I105" i="3"/>
  <c r="K105" i="3"/>
  <c r="L105" i="3" s="1"/>
  <c r="Q105" i="3"/>
  <c r="W105" i="3" s="1"/>
  <c r="F104" i="4" s="1"/>
  <c r="O105" i="3"/>
  <c r="P106" i="3"/>
  <c r="N104" i="3"/>
  <c r="M104" i="3"/>
  <c r="U102" i="3"/>
  <c r="D101" i="4" s="1"/>
  <c r="R104" i="3"/>
  <c r="S104" i="3" s="1"/>
  <c r="U103" i="3"/>
  <c r="D102" i="4" s="1"/>
  <c r="V103" i="3"/>
  <c r="E102" i="4" s="1"/>
  <c r="Z106" i="3" l="1"/>
  <c r="AB106" i="3"/>
  <c r="AA106" i="3"/>
  <c r="Q106" i="3"/>
  <c r="W106" i="3" s="1"/>
  <c r="F105" i="4" s="1"/>
  <c r="O106" i="3"/>
  <c r="P107" i="3"/>
  <c r="N105" i="3"/>
  <c r="M105" i="3"/>
  <c r="K106" i="3"/>
  <c r="L106" i="3" s="1"/>
  <c r="I106" i="3"/>
  <c r="J107" i="3"/>
  <c r="X102" i="3"/>
  <c r="G101" i="4" s="1"/>
  <c r="T104" i="3"/>
  <c r="R105" i="3"/>
  <c r="S105" i="3" s="1"/>
  <c r="U104" i="3"/>
  <c r="D103" i="4" s="1"/>
  <c r="Z107" i="3" l="1"/>
  <c r="X103" i="3"/>
  <c r="G102" i="4" s="1"/>
  <c r="V104" i="3"/>
  <c r="E103" i="4" s="1"/>
  <c r="AB107" i="3"/>
  <c r="AA107" i="3"/>
  <c r="J108" i="3"/>
  <c r="K107" i="3"/>
  <c r="L107" i="3" s="1"/>
  <c r="I107" i="3"/>
  <c r="Q107" i="3"/>
  <c r="W107" i="3" s="1"/>
  <c r="F106" i="4" s="1"/>
  <c r="O107" i="3"/>
  <c r="P108" i="3"/>
  <c r="N106" i="3"/>
  <c r="M106" i="3"/>
  <c r="T105" i="3"/>
  <c r="U105" i="3"/>
  <c r="D104" i="4" s="1"/>
  <c r="R106" i="3"/>
  <c r="S106" i="3" s="1"/>
  <c r="R107" i="3"/>
  <c r="Z108" i="3" l="1"/>
  <c r="V105" i="3"/>
  <c r="E104" i="4" s="1"/>
  <c r="X104" i="3"/>
  <c r="G103" i="4" s="1"/>
  <c r="AA108" i="3"/>
  <c r="AB108" i="3"/>
  <c r="P109" i="3"/>
  <c r="Q108" i="3"/>
  <c r="W108" i="3" s="1"/>
  <c r="F107" i="4" s="1"/>
  <c r="O108" i="3"/>
  <c r="M107" i="3"/>
  <c r="N107" i="3"/>
  <c r="K108" i="3"/>
  <c r="L108" i="3" s="1"/>
  <c r="J109" i="3"/>
  <c r="I108" i="3"/>
  <c r="U106" i="3"/>
  <c r="D105" i="4" s="1"/>
  <c r="T106" i="3"/>
  <c r="T107" i="3"/>
  <c r="S107" i="3"/>
  <c r="Z109" i="3" l="1"/>
  <c r="X105" i="3"/>
  <c r="G104" i="4" s="1"/>
  <c r="AB109" i="3"/>
  <c r="AA109" i="3"/>
  <c r="J110" i="3"/>
  <c r="I109" i="3"/>
  <c r="L109" i="3"/>
  <c r="K109" i="3"/>
  <c r="M108" i="3"/>
  <c r="N108" i="3"/>
  <c r="P110" i="3"/>
  <c r="Q109" i="3"/>
  <c r="W109" i="3" s="1"/>
  <c r="F108" i="4" s="1"/>
  <c r="O109" i="3"/>
  <c r="U107" i="3"/>
  <c r="D106" i="4" s="1"/>
  <c r="V106" i="3"/>
  <c r="E105" i="4" s="1"/>
  <c r="V107" i="3"/>
  <c r="E106" i="4" s="1"/>
  <c r="R108" i="3"/>
  <c r="S108" i="3" s="1"/>
  <c r="Z110" i="3" l="1"/>
  <c r="X106" i="3"/>
  <c r="G105" i="4" s="1"/>
  <c r="AB110" i="3"/>
  <c r="AA110" i="3"/>
  <c r="M109" i="3"/>
  <c r="N109" i="3"/>
  <c r="P111" i="3"/>
  <c r="Q110" i="3"/>
  <c r="W110" i="3" s="1"/>
  <c r="F109" i="4" s="1"/>
  <c r="O110" i="3"/>
  <c r="I110" i="3"/>
  <c r="K110" i="3"/>
  <c r="L110" i="3" s="1"/>
  <c r="J111" i="3"/>
  <c r="R109" i="3"/>
  <c r="S109" i="3" s="1"/>
  <c r="T108" i="3"/>
  <c r="U108" i="3"/>
  <c r="D107" i="4" s="1"/>
  <c r="Z111" i="3" l="1"/>
  <c r="X107" i="3"/>
  <c r="G106" i="4" s="1"/>
  <c r="V108" i="3"/>
  <c r="E107" i="4" s="1"/>
  <c r="AB111" i="3"/>
  <c r="AA111" i="3"/>
  <c r="M110" i="3"/>
  <c r="N110" i="3"/>
  <c r="J112" i="3"/>
  <c r="I111" i="3"/>
  <c r="K111" i="3"/>
  <c r="L111" i="3" s="1"/>
  <c r="Q111" i="3"/>
  <c r="W111" i="3" s="1"/>
  <c r="F110" i="4" s="1"/>
  <c r="P112" i="3"/>
  <c r="O111" i="3"/>
  <c r="T109" i="3"/>
  <c r="U109" i="3"/>
  <c r="D108" i="4" s="1"/>
  <c r="R110" i="3"/>
  <c r="T110" i="3" s="1"/>
  <c r="Z112" i="3" l="1"/>
  <c r="X108" i="3"/>
  <c r="G107" i="4" s="1"/>
  <c r="V109" i="3"/>
  <c r="E108" i="4" s="1"/>
  <c r="AB112" i="3"/>
  <c r="AA112" i="3"/>
  <c r="M111" i="3"/>
  <c r="N111" i="3"/>
  <c r="P113" i="3"/>
  <c r="Q112" i="3"/>
  <c r="W112" i="3" s="1"/>
  <c r="F111" i="4" s="1"/>
  <c r="O112" i="3"/>
  <c r="J113" i="3"/>
  <c r="I112" i="3"/>
  <c r="K112" i="3"/>
  <c r="L112" i="3" s="1"/>
  <c r="S110" i="3"/>
  <c r="V110" i="3"/>
  <c r="E109" i="4" s="1"/>
  <c r="R111" i="3"/>
  <c r="T111" i="3" s="1"/>
  <c r="Z113" i="3" l="1"/>
  <c r="U110" i="3"/>
  <c r="D109" i="4" s="1"/>
  <c r="X109" i="3"/>
  <c r="G108" i="4" s="1"/>
  <c r="AA113" i="3"/>
  <c r="AB113" i="3"/>
  <c r="M112" i="3"/>
  <c r="N112" i="3"/>
  <c r="P114" i="3"/>
  <c r="O113" i="3"/>
  <c r="Q113" i="3"/>
  <c r="W113" i="3" s="1"/>
  <c r="F112" i="4" s="1"/>
  <c r="J114" i="3"/>
  <c r="K113" i="3"/>
  <c r="L113" i="3"/>
  <c r="I113" i="3"/>
  <c r="V111" i="3"/>
  <c r="E110" i="4" s="1"/>
  <c r="S111" i="3"/>
  <c r="R112" i="3"/>
  <c r="T112" i="3" s="1"/>
  <c r="Z114" i="3" l="1"/>
  <c r="X110" i="3"/>
  <c r="G109" i="4" s="1"/>
  <c r="AB114" i="3"/>
  <c r="AA114" i="3"/>
  <c r="M113" i="3"/>
  <c r="N113" i="3"/>
  <c r="O114" i="3"/>
  <c r="P115" i="3"/>
  <c r="Q114" i="3"/>
  <c r="W114" i="3" s="1"/>
  <c r="F113" i="4" s="1"/>
  <c r="K114" i="3"/>
  <c r="L114" i="3" s="1"/>
  <c r="J115" i="3"/>
  <c r="I114" i="3"/>
  <c r="R113" i="3"/>
  <c r="T113" i="3" s="1"/>
  <c r="V112" i="3"/>
  <c r="E111" i="4" s="1"/>
  <c r="U111" i="3"/>
  <c r="D110" i="4" s="1"/>
  <c r="S112" i="3"/>
  <c r="Z115" i="3" l="1"/>
  <c r="AB115" i="3"/>
  <c r="AA115" i="3"/>
  <c r="J116" i="3"/>
  <c r="K115" i="3"/>
  <c r="L115" i="3" s="1"/>
  <c r="I115" i="3"/>
  <c r="M114" i="3"/>
  <c r="N114" i="3"/>
  <c r="P116" i="3"/>
  <c r="Q115" i="3"/>
  <c r="W115" i="3" s="1"/>
  <c r="F114" i="4" s="1"/>
  <c r="O115" i="3"/>
  <c r="S113" i="3"/>
  <c r="U112" i="3"/>
  <c r="D111" i="4" s="1"/>
  <c r="X111" i="3"/>
  <c r="G110" i="4" s="1"/>
  <c r="R114" i="3"/>
  <c r="T114" i="3" s="1"/>
  <c r="V113" i="3"/>
  <c r="E112" i="4" s="1"/>
  <c r="Z116" i="3" l="1"/>
  <c r="U113" i="3"/>
  <c r="D112" i="4" s="1"/>
  <c r="AB116" i="3"/>
  <c r="AA116" i="3"/>
  <c r="N115" i="3"/>
  <c r="M115" i="3"/>
  <c r="P117" i="3"/>
  <c r="Q116" i="3"/>
  <c r="W116" i="3" s="1"/>
  <c r="F115" i="4" s="1"/>
  <c r="O116" i="3"/>
  <c r="K116" i="3"/>
  <c r="L116" i="3"/>
  <c r="J117" i="3"/>
  <c r="I116" i="3"/>
  <c r="V114" i="3"/>
  <c r="E113" i="4" s="1"/>
  <c r="S114" i="3"/>
  <c r="X112" i="3"/>
  <c r="G111" i="4" s="1"/>
  <c r="R115" i="3"/>
  <c r="S115" i="3" s="1"/>
  <c r="Z117" i="3" l="1"/>
  <c r="X113" i="3"/>
  <c r="G112" i="4" s="1"/>
  <c r="AB117" i="3"/>
  <c r="AA117" i="3"/>
  <c r="N116" i="3"/>
  <c r="M116" i="3"/>
  <c r="J118" i="3"/>
  <c r="I117" i="3"/>
  <c r="K117" i="3"/>
  <c r="L117" i="3" s="1"/>
  <c r="O117" i="3"/>
  <c r="P118" i="3"/>
  <c r="Q117" i="3"/>
  <c r="W117" i="3" s="1"/>
  <c r="F116" i="4" s="1"/>
  <c r="T115" i="3"/>
  <c r="U115" i="3"/>
  <c r="D114" i="4" s="1"/>
  <c r="U114" i="3"/>
  <c r="D113" i="4" s="1"/>
  <c r="R116" i="3"/>
  <c r="T116" i="3" s="1"/>
  <c r="Z118" i="3" l="1"/>
  <c r="V115" i="3"/>
  <c r="E114" i="4" s="1"/>
  <c r="AB118" i="3"/>
  <c r="AA118" i="3"/>
  <c r="M117" i="3"/>
  <c r="N117" i="3"/>
  <c r="O118" i="3"/>
  <c r="P119" i="3"/>
  <c r="Q118" i="3"/>
  <c r="W118" i="3" s="1"/>
  <c r="F117" i="4" s="1"/>
  <c r="I118" i="3"/>
  <c r="J119" i="3"/>
  <c r="K118" i="3"/>
  <c r="L118" i="3" s="1"/>
  <c r="R117" i="3"/>
  <c r="T117" i="3" s="1"/>
  <c r="V116" i="3"/>
  <c r="E115" i="4" s="1"/>
  <c r="X114" i="3"/>
  <c r="G113" i="4" s="1"/>
  <c r="S116" i="3"/>
  <c r="Z119" i="3" l="1"/>
  <c r="X115" i="3"/>
  <c r="G114" i="4" s="1"/>
  <c r="AB119" i="3"/>
  <c r="AA119" i="3"/>
  <c r="K119" i="3"/>
  <c r="L119" i="3" s="1"/>
  <c r="J120" i="3"/>
  <c r="I119" i="3"/>
  <c r="M118" i="3"/>
  <c r="N118" i="3"/>
  <c r="O119" i="3"/>
  <c r="Q119" i="3"/>
  <c r="W119" i="3" s="1"/>
  <c r="F118" i="4" s="1"/>
  <c r="P120" i="3"/>
  <c r="S117" i="3"/>
  <c r="V117" i="3"/>
  <c r="E116" i="4" s="1"/>
  <c r="U116" i="3"/>
  <c r="D115" i="4" s="1"/>
  <c r="R118" i="3"/>
  <c r="S118" i="3" s="1"/>
  <c r="R119" i="3"/>
  <c r="Z120" i="3" l="1"/>
  <c r="U117" i="3"/>
  <c r="D116" i="4" s="1"/>
  <c r="AA120" i="3"/>
  <c r="AB120" i="3"/>
  <c r="P121" i="3"/>
  <c r="O120" i="3"/>
  <c r="Q120" i="3"/>
  <c r="W120" i="3" s="1"/>
  <c r="F119" i="4" s="1"/>
  <c r="J121" i="3"/>
  <c r="I120" i="3"/>
  <c r="K120" i="3"/>
  <c r="L120" i="3" s="1"/>
  <c r="M119" i="3"/>
  <c r="N119" i="3"/>
  <c r="T118" i="3"/>
  <c r="X116" i="3"/>
  <c r="G115" i="4" s="1"/>
  <c r="U118" i="3"/>
  <c r="D117" i="4" s="1"/>
  <c r="T119" i="3"/>
  <c r="S119" i="3"/>
  <c r="Z121" i="3" l="1"/>
  <c r="V118" i="3"/>
  <c r="E117" i="4" s="1"/>
  <c r="X117" i="3"/>
  <c r="G116" i="4" s="1"/>
  <c r="AA121" i="3"/>
  <c r="AB121" i="3"/>
  <c r="N120" i="3"/>
  <c r="M120" i="3"/>
  <c r="I121" i="3"/>
  <c r="K121" i="3"/>
  <c r="L121" i="3" s="1"/>
  <c r="J122" i="3"/>
  <c r="Q121" i="3"/>
  <c r="W121" i="3" s="1"/>
  <c r="F120" i="4" s="1"/>
  <c r="O121" i="3"/>
  <c r="P122" i="3"/>
  <c r="V119" i="3"/>
  <c r="E118" i="4" s="1"/>
  <c r="R120" i="3"/>
  <c r="S120" i="3" s="1"/>
  <c r="U119" i="3"/>
  <c r="D118" i="4" s="1"/>
  <c r="R121" i="3"/>
  <c r="Z122" i="3" l="1"/>
  <c r="X118" i="3"/>
  <c r="G117" i="4" s="1"/>
  <c r="AB122" i="3"/>
  <c r="AA122" i="3"/>
  <c r="K122" i="3"/>
  <c r="L122" i="3" s="1"/>
  <c r="J123" i="3"/>
  <c r="I122" i="3"/>
  <c r="Q122" i="3"/>
  <c r="W122" i="3" s="1"/>
  <c r="F121" i="4" s="1"/>
  <c r="O122" i="3"/>
  <c r="P123" i="3"/>
  <c r="M121" i="3"/>
  <c r="N121" i="3"/>
  <c r="U120" i="3"/>
  <c r="D119" i="4" s="1"/>
  <c r="T120" i="3"/>
  <c r="S121" i="3"/>
  <c r="T121" i="3"/>
  <c r="Z123" i="3" l="1"/>
  <c r="X119" i="3"/>
  <c r="G118" i="4" s="1"/>
  <c r="AA123" i="3"/>
  <c r="AB123" i="3"/>
  <c r="P124" i="3"/>
  <c r="Q123" i="3"/>
  <c r="W123" i="3" s="1"/>
  <c r="F122" i="4" s="1"/>
  <c r="O123" i="3"/>
  <c r="K123" i="3"/>
  <c r="L123" i="3"/>
  <c r="I123" i="3"/>
  <c r="J124" i="3"/>
  <c r="M122" i="3"/>
  <c r="N122" i="3"/>
  <c r="U121" i="3"/>
  <c r="D120" i="4" s="1"/>
  <c r="V121" i="3"/>
  <c r="E120" i="4" s="1"/>
  <c r="V120" i="3"/>
  <c r="E119" i="4" s="1"/>
  <c r="R122" i="3"/>
  <c r="S122" i="3" s="1"/>
  <c r="Z124" i="3" l="1"/>
  <c r="AB124" i="3"/>
  <c r="AA124" i="3"/>
  <c r="K124" i="3"/>
  <c r="L124" i="3"/>
  <c r="I124" i="3"/>
  <c r="J125" i="3"/>
  <c r="N123" i="3"/>
  <c r="M123" i="3"/>
  <c r="P125" i="3"/>
  <c r="Q124" i="3"/>
  <c r="W124" i="3" s="1"/>
  <c r="F123" i="4" s="1"/>
  <c r="O124" i="3"/>
  <c r="X120" i="3"/>
  <c r="G119" i="4" s="1"/>
  <c r="U122" i="3"/>
  <c r="D121" i="4" s="1"/>
  <c r="T122" i="3"/>
  <c r="R123" i="3"/>
  <c r="T123" i="3" s="1"/>
  <c r="Z125" i="3" l="1"/>
  <c r="X121" i="3"/>
  <c r="G120" i="4" s="1"/>
  <c r="AB125" i="3"/>
  <c r="AA125" i="3"/>
  <c r="O125" i="3"/>
  <c r="P126" i="3"/>
  <c r="Q125" i="3"/>
  <c r="W125" i="3" s="1"/>
  <c r="F124" i="4" s="1"/>
  <c r="J126" i="3"/>
  <c r="K125" i="3"/>
  <c r="L125" i="3" s="1"/>
  <c r="I125" i="3"/>
  <c r="M124" i="3"/>
  <c r="N124" i="3"/>
  <c r="V123" i="3"/>
  <c r="E122" i="4" s="1"/>
  <c r="V122" i="3"/>
  <c r="E121" i="4" s="1"/>
  <c r="R124" i="3"/>
  <c r="S124" i="3" s="1"/>
  <c r="S123" i="3"/>
  <c r="Z126" i="3" l="1"/>
  <c r="AB126" i="3"/>
  <c r="AA126" i="3"/>
  <c r="L126" i="3"/>
  <c r="J127" i="3"/>
  <c r="K126" i="3"/>
  <c r="I126" i="3"/>
  <c r="P127" i="3"/>
  <c r="O126" i="3"/>
  <c r="Q126" i="3"/>
  <c r="W126" i="3" s="1"/>
  <c r="F125" i="4" s="1"/>
  <c r="M125" i="3"/>
  <c r="N125" i="3"/>
  <c r="X122" i="3"/>
  <c r="G121" i="4" s="1"/>
  <c r="T124" i="3"/>
  <c r="U124" i="3"/>
  <c r="D123" i="4" s="1"/>
  <c r="U123" i="3"/>
  <c r="D122" i="4" s="1"/>
  <c r="R125" i="3"/>
  <c r="S125" i="3" s="1"/>
  <c r="Z127" i="3" l="1"/>
  <c r="V124" i="3"/>
  <c r="E123" i="4" s="1"/>
  <c r="AB127" i="3"/>
  <c r="AA127" i="3"/>
  <c r="I127" i="3"/>
  <c r="J128" i="3"/>
  <c r="K127" i="3"/>
  <c r="L127" i="3" s="1"/>
  <c r="P128" i="3"/>
  <c r="Q127" i="3"/>
  <c r="W127" i="3" s="1"/>
  <c r="F126" i="4" s="1"/>
  <c r="O127" i="3"/>
  <c r="N126" i="3"/>
  <c r="M126" i="3"/>
  <c r="U125" i="3"/>
  <c r="D124" i="4" s="1"/>
  <c r="R126" i="3"/>
  <c r="T126" i="3" s="1"/>
  <c r="T125" i="3"/>
  <c r="X123" i="3"/>
  <c r="G122" i="4" s="1"/>
  <c r="Z128" i="3" l="1"/>
  <c r="X124" i="3"/>
  <c r="G123" i="4" s="1"/>
  <c r="AB128" i="3"/>
  <c r="AA128" i="3"/>
  <c r="M127" i="3"/>
  <c r="N127" i="3"/>
  <c r="L128" i="3"/>
  <c r="K128" i="3"/>
  <c r="J129" i="3"/>
  <c r="I128" i="3"/>
  <c r="O128" i="3"/>
  <c r="P129" i="3"/>
  <c r="Q128" i="3"/>
  <c r="W128" i="3" s="1"/>
  <c r="F127" i="4" s="1"/>
  <c r="S126" i="3"/>
  <c r="V126" i="3"/>
  <c r="E125" i="4" s="1"/>
  <c r="R127" i="3"/>
  <c r="S127" i="3" s="1"/>
  <c r="V125" i="3"/>
  <c r="E124" i="4" s="1"/>
  <c r="Z129" i="3" l="1"/>
  <c r="AB129" i="3"/>
  <c r="AA129" i="3"/>
  <c r="P130" i="3"/>
  <c r="O129" i="3"/>
  <c r="Q129" i="3"/>
  <c r="W129" i="3" s="1"/>
  <c r="F128" i="4" s="1"/>
  <c r="I129" i="3"/>
  <c r="K129" i="3"/>
  <c r="L129" i="3" s="1"/>
  <c r="J130" i="3"/>
  <c r="M128" i="3"/>
  <c r="N128" i="3"/>
  <c r="X125" i="3"/>
  <c r="G124" i="4" s="1"/>
  <c r="T127" i="3"/>
  <c r="U126" i="3"/>
  <c r="D125" i="4" s="1"/>
  <c r="U127" i="3"/>
  <c r="D126" i="4" s="1"/>
  <c r="R128" i="3"/>
  <c r="S128" i="3" s="1"/>
  <c r="Z130" i="3" l="1"/>
  <c r="V127" i="3"/>
  <c r="E126" i="4" s="1"/>
  <c r="AB130" i="3"/>
  <c r="AA130" i="3"/>
  <c r="K130" i="3"/>
  <c r="I130" i="3"/>
  <c r="L130" i="3"/>
  <c r="J131" i="3"/>
  <c r="M129" i="3"/>
  <c r="N129" i="3"/>
  <c r="P131" i="3"/>
  <c r="O130" i="3"/>
  <c r="Q130" i="3"/>
  <c r="W130" i="3" s="1"/>
  <c r="F129" i="4" s="1"/>
  <c r="X126" i="3"/>
  <c r="G125" i="4" s="1"/>
  <c r="U128" i="3"/>
  <c r="D127" i="4" s="1"/>
  <c r="T128" i="3"/>
  <c r="R129" i="3"/>
  <c r="S129" i="3" s="1"/>
  <c r="Z131" i="3" l="1"/>
  <c r="X127" i="3"/>
  <c r="G126" i="4" s="1"/>
  <c r="AB131" i="3"/>
  <c r="AA131" i="3"/>
  <c r="Q131" i="3"/>
  <c r="W131" i="3" s="1"/>
  <c r="F130" i="4" s="1"/>
  <c r="P132" i="3"/>
  <c r="O131" i="3"/>
  <c r="I131" i="3"/>
  <c r="K131" i="3"/>
  <c r="L131" i="3" s="1"/>
  <c r="J132" i="3"/>
  <c r="M130" i="3"/>
  <c r="N130" i="3"/>
  <c r="T129" i="3"/>
  <c r="R130" i="3"/>
  <c r="T130" i="3" s="1"/>
  <c r="V128" i="3"/>
  <c r="E127" i="4" s="1"/>
  <c r="U129" i="3"/>
  <c r="D128" i="4" s="1"/>
  <c r="Z132" i="3" l="1"/>
  <c r="V129" i="3"/>
  <c r="E128" i="4" s="1"/>
  <c r="AA132" i="3"/>
  <c r="AB132" i="3"/>
  <c r="I132" i="3"/>
  <c r="J133" i="3"/>
  <c r="K132" i="3"/>
  <c r="L132" i="3" s="1"/>
  <c r="M131" i="3"/>
  <c r="N131" i="3"/>
  <c r="Q132" i="3"/>
  <c r="W132" i="3" s="1"/>
  <c r="F131" i="4" s="1"/>
  <c r="O132" i="3"/>
  <c r="P133" i="3"/>
  <c r="S130" i="3"/>
  <c r="X128" i="3"/>
  <c r="G127" i="4" s="1"/>
  <c r="V130" i="3"/>
  <c r="E129" i="4" s="1"/>
  <c r="R131" i="3"/>
  <c r="S131" i="3" s="1"/>
  <c r="R132" i="3"/>
  <c r="Z133" i="3" l="1"/>
  <c r="X129" i="3"/>
  <c r="G128" i="4" s="1"/>
  <c r="AA133" i="3"/>
  <c r="AB133" i="3"/>
  <c r="M132" i="3"/>
  <c r="N132" i="3"/>
  <c r="J134" i="3"/>
  <c r="K133" i="3"/>
  <c r="L133" i="3" s="1"/>
  <c r="I133" i="3"/>
  <c r="Q133" i="3"/>
  <c r="W133" i="3" s="1"/>
  <c r="F132" i="4" s="1"/>
  <c r="P134" i="3"/>
  <c r="O133" i="3"/>
  <c r="U130" i="3"/>
  <c r="D129" i="4" s="1"/>
  <c r="T131" i="3"/>
  <c r="U131" i="3"/>
  <c r="D130" i="4" s="1"/>
  <c r="R133" i="3"/>
  <c r="S132" i="3"/>
  <c r="T132" i="3"/>
  <c r="Z134" i="3" l="1"/>
  <c r="V131" i="3"/>
  <c r="E130" i="4" s="1"/>
  <c r="AB134" i="3"/>
  <c r="AA134" i="3"/>
  <c r="M133" i="3"/>
  <c r="N133" i="3"/>
  <c r="J135" i="3"/>
  <c r="I134" i="3"/>
  <c r="K134" i="3"/>
  <c r="L134" i="3"/>
  <c r="Q134" i="3"/>
  <c r="W134" i="3" s="1"/>
  <c r="F133" i="4" s="1"/>
  <c r="O134" i="3"/>
  <c r="P135" i="3"/>
  <c r="X130" i="3"/>
  <c r="G129" i="4" s="1"/>
  <c r="U132" i="3"/>
  <c r="D131" i="4" s="1"/>
  <c r="V132" i="3"/>
  <c r="E131" i="4" s="1"/>
  <c r="S133" i="3"/>
  <c r="T133" i="3"/>
  <c r="R134" i="3"/>
  <c r="Z135" i="3" l="1"/>
  <c r="X131" i="3"/>
  <c r="G130" i="4" s="1"/>
  <c r="AA135" i="3"/>
  <c r="AB135" i="3"/>
  <c r="M134" i="3"/>
  <c r="N134" i="3"/>
  <c r="J136" i="3"/>
  <c r="I135" i="3"/>
  <c r="K135" i="3"/>
  <c r="L135" i="3" s="1"/>
  <c r="Q135" i="3"/>
  <c r="W135" i="3" s="1"/>
  <c r="F134" i="4" s="1"/>
  <c r="O135" i="3"/>
  <c r="P136" i="3"/>
  <c r="V133" i="3"/>
  <c r="E132" i="4" s="1"/>
  <c r="U133" i="3"/>
  <c r="D132" i="4" s="1"/>
  <c r="T134" i="3"/>
  <c r="S134" i="3"/>
  <c r="Z136" i="3" l="1"/>
  <c r="X132" i="3"/>
  <c r="G131" i="4" s="1"/>
  <c r="AB136" i="3"/>
  <c r="AA136" i="3"/>
  <c r="P137" i="3"/>
  <c r="O136" i="3"/>
  <c r="Q136" i="3"/>
  <c r="W136" i="3" s="1"/>
  <c r="F135" i="4" s="1"/>
  <c r="I136" i="3"/>
  <c r="J137" i="3"/>
  <c r="L136" i="3"/>
  <c r="K136" i="3"/>
  <c r="N135" i="3"/>
  <c r="M135" i="3"/>
  <c r="V134" i="3"/>
  <c r="E133" i="4" s="1"/>
  <c r="R135" i="3"/>
  <c r="S135" i="3" s="1"/>
  <c r="U134" i="3"/>
  <c r="D133" i="4" s="1"/>
  <c r="R136" i="3"/>
  <c r="Z137" i="3" l="1"/>
  <c r="X133" i="3"/>
  <c r="G132" i="4" s="1"/>
  <c r="AB137" i="3"/>
  <c r="AA137" i="3"/>
  <c r="M136" i="3"/>
  <c r="N136" i="3"/>
  <c r="J138" i="3"/>
  <c r="I137" i="3"/>
  <c r="K137" i="3"/>
  <c r="L137" i="3" s="1"/>
  <c r="P138" i="3"/>
  <c r="O137" i="3"/>
  <c r="Q137" i="3"/>
  <c r="W137" i="3" s="1"/>
  <c r="F136" i="4" s="1"/>
  <c r="T135" i="3"/>
  <c r="U135" i="3"/>
  <c r="D134" i="4" s="1"/>
  <c r="S136" i="3"/>
  <c r="T136" i="3"/>
  <c r="Z138" i="3" l="1"/>
  <c r="X134" i="3"/>
  <c r="G133" i="4" s="1"/>
  <c r="V135" i="3"/>
  <c r="E134" i="4" s="1"/>
  <c r="AB138" i="3"/>
  <c r="AA138" i="3"/>
  <c r="O138" i="3"/>
  <c r="P139" i="3"/>
  <c r="Q138" i="3"/>
  <c r="W138" i="3" s="1"/>
  <c r="F137" i="4" s="1"/>
  <c r="N137" i="3"/>
  <c r="M137" i="3"/>
  <c r="K138" i="3"/>
  <c r="L138" i="3" s="1"/>
  <c r="I138" i="3"/>
  <c r="J139" i="3"/>
  <c r="V136" i="3"/>
  <c r="E135" i="4" s="1"/>
  <c r="R137" i="3"/>
  <c r="T137" i="3" s="1"/>
  <c r="U136" i="3"/>
  <c r="D135" i="4" s="1"/>
  <c r="R138" i="3"/>
  <c r="Z139" i="3" l="1"/>
  <c r="X135" i="3"/>
  <c r="G134" i="4" s="1"/>
  <c r="AB139" i="3"/>
  <c r="AA139" i="3"/>
  <c r="I139" i="3"/>
  <c r="K139" i="3"/>
  <c r="L139" i="3"/>
  <c r="J140" i="3"/>
  <c r="Q139" i="3"/>
  <c r="W139" i="3" s="1"/>
  <c r="F138" i="4" s="1"/>
  <c r="O139" i="3"/>
  <c r="P140" i="3"/>
  <c r="N138" i="3"/>
  <c r="M138" i="3"/>
  <c r="S137" i="3"/>
  <c r="V137" i="3"/>
  <c r="E136" i="4" s="1"/>
  <c r="T138" i="3"/>
  <c r="S138" i="3"/>
  <c r="Z140" i="3" l="1"/>
  <c r="U137" i="3"/>
  <c r="D136" i="4" s="1"/>
  <c r="X136" i="3"/>
  <c r="G135" i="4" s="1"/>
  <c r="AB140" i="3"/>
  <c r="AA140" i="3"/>
  <c r="N139" i="3"/>
  <c r="M139" i="3"/>
  <c r="P141" i="3"/>
  <c r="O140" i="3"/>
  <c r="Q140" i="3"/>
  <c r="W140" i="3" s="1"/>
  <c r="F139" i="4" s="1"/>
  <c r="J141" i="3"/>
  <c r="K140" i="3"/>
  <c r="L140" i="3" s="1"/>
  <c r="I140" i="3"/>
  <c r="R139" i="3"/>
  <c r="S139" i="3" s="1"/>
  <c r="U138" i="3"/>
  <c r="D137" i="4" s="1"/>
  <c r="V138" i="3"/>
  <c r="E137" i="4" s="1"/>
  <c r="Z141" i="3" l="1"/>
  <c r="X137" i="3"/>
  <c r="G136" i="4" s="1"/>
  <c r="AB141" i="3"/>
  <c r="AA141" i="3"/>
  <c r="Q141" i="3"/>
  <c r="W141" i="3" s="1"/>
  <c r="F140" i="4" s="1"/>
  <c r="O141" i="3"/>
  <c r="P142" i="3"/>
  <c r="N140" i="3"/>
  <c r="M140" i="3"/>
  <c r="L141" i="3"/>
  <c r="I141" i="3"/>
  <c r="K141" i="3"/>
  <c r="J142" i="3"/>
  <c r="T139" i="3"/>
  <c r="R140" i="3"/>
  <c r="S140" i="3" s="1"/>
  <c r="U139" i="3"/>
  <c r="D138" i="4" s="1"/>
  <c r="R141" i="3"/>
  <c r="Z142" i="3" l="1"/>
  <c r="X138" i="3"/>
  <c r="G137" i="4" s="1"/>
  <c r="V139" i="3"/>
  <c r="E138" i="4" s="1"/>
  <c r="T140" i="3"/>
  <c r="AB142" i="3"/>
  <c r="AA142" i="3"/>
  <c r="M141" i="3"/>
  <c r="N141" i="3"/>
  <c r="P143" i="3"/>
  <c r="Q142" i="3"/>
  <c r="W142" i="3" s="1"/>
  <c r="F141" i="4" s="1"/>
  <c r="O142" i="3"/>
  <c r="J143" i="3"/>
  <c r="I142" i="3"/>
  <c r="L142" i="3"/>
  <c r="K142" i="3"/>
  <c r="U140" i="3"/>
  <c r="D139" i="4" s="1"/>
  <c r="R142" i="3"/>
  <c r="T141" i="3"/>
  <c r="S141" i="3"/>
  <c r="Z143" i="3" l="1"/>
  <c r="X139" i="3"/>
  <c r="G138" i="4" s="1"/>
  <c r="V140" i="3"/>
  <c r="E139" i="4" s="1"/>
  <c r="AB143" i="3"/>
  <c r="AA143" i="3"/>
  <c r="O143" i="3"/>
  <c r="Q143" i="3"/>
  <c r="W143" i="3" s="1"/>
  <c r="F142" i="4" s="1"/>
  <c r="P144" i="3"/>
  <c r="M142" i="3"/>
  <c r="N142" i="3"/>
  <c r="I143" i="3"/>
  <c r="J144" i="3"/>
  <c r="K143" i="3"/>
  <c r="L143" i="3" s="1"/>
  <c r="V141" i="3"/>
  <c r="E140" i="4" s="1"/>
  <c r="U141" i="3"/>
  <c r="D140" i="4" s="1"/>
  <c r="S142" i="3"/>
  <c r="T142" i="3"/>
  <c r="Z144" i="3" l="1"/>
  <c r="X140" i="3"/>
  <c r="G139" i="4" s="1"/>
  <c r="AA144" i="3"/>
  <c r="AB144" i="3"/>
  <c r="N143" i="3"/>
  <c r="M143" i="3"/>
  <c r="P145" i="3"/>
  <c r="O144" i="3"/>
  <c r="Q144" i="3"/>
  <c r="W144" i="3" s="1"/>
  <c r="F143" i="4" s="1"/>
  <c r="I144" i="3"/>
  <c r="J145" i="3"/>
  <c r="K144" i="3"/>
  <c r="L144" i="3" s="1"/>
  <c r="V142" i="3"/>
  <c r="E141" i="4" s="1"/>
  <c r="U142" i="3"/>
  <c r="D141" i="4" s="1"/>
  <c r="R143" i="3"/>
  <c r="Z145" i="3" l="1"/>
  <c r="X141" i="3"/>
  <c r="G140" i="4" s="1"/>
  <c r="AA145" i="3"/>
  <c r="AB145" i="3"/>
  <c r="M144" i="3"/>
  <c r="N144" i="3"/>
  <c r="P146" i="3"/>
  <c r="Q145" i="3"/>
  <c r="W145" i="3" s="1"/>
  <c r="F144" i="4" s="1"/>
  <c r="O145" i="3"/>
  <c r="I145" i="3"/>
  <c r="K145" i="3"/>
  <c r="L145" i="3" s="1"/>
  <c r="J146" i="3"/>
  <c r="R144" i="3"/>
  <c r="T144" i="3" s="1"/>
  <c r="T143" i="3"/>
  <c r="S143" i="3"/>
  <c r="Z146" i="3" l="1"/>
  <c r="X142" i="3"/>
  <c r="G141" i="4" s="1"/>
  <c r="AB146" i="3"/>
  <c r="AA146" i="3"/>
  <c r="K146" i="3"/>
  <c r="I146" i="3"/>
  <c r="L146" i="3"/>
  <c r="J147" i="3"/>
  <c r="M145" i="3"/>
  <c r="N145" i="3"/>
  <c r="Q146" i="3"/>
  <c r="W146" i="3" s="1"/>
  <c r="F145" i="4" s="1"/>
  <c r="O146" i="3"/>
  <c r="P147" i="3"/>
  <c r="S144" i="3"/>
  <c r="R145" i="3"/>
  <c r="S145" i="3" s="1"/>
  <c r="V143" i="3"/>
  <c r="E142" i="4" s="1"/>
  <c r="V144" i="3"/>
  <c r="E143" i="4" s="1"/>
  <c r="U143" i="3"/>
  <c r="D142" i="4" s="1"/>
  <c r="R146" i="3"/>
  <c r="Z147" i="3" l="1"/>
  <c r="U144" i="3"/>
  <c r="D143" i="4" s="1"/>
  <c r="AB147" i="3"/>
  <c r="AA147" i="3"/>
  <c r="N146" i="3"/>
  <c r="M146" i="3"/>
  <c r="I147" i="3"/>
  <c r="K147" i="3"/>
  <c r="L147" i="3" s="1"/>
  <c r="J148" i="3"/>
  <c r="P148" i="3"/>
  <c r="O147" i="3"/>
  <c r="Q147" i="3"/>
  <c r="W147" i="3" s="1"/>
  <c r="F146" i="4" s="1"/>
  <c r="T145" i="3"/>
  <c r="U145" i="3"/>
  <c r="D144" i="4" s="1"/>
  <c r="T146" i="3"/>
  <c r="S146" i="3"/>
  <c r="Z148" i="3" l="1"/>
  <c r="X143" i="3"/>
  <c r="G142" i="4" s="1"/>
  <c r="V145" i="3"/>
  <c r="E144" i="4" s="1"/>
  <c r="X144" i="3"/>
  <c r="G143" i="4" s="1"/>
  <c r="AB148" i="3"/>
  <c r="AA148" i="3"/>
  <c r="L148" i="3"/>
  <c r="J149" i="3"/>
  <c r="K148" i="3"/>
  <c r="I148" i="3"/>
  <c r="P149" i="3"/>
  <c r="Q148" i="3"/>
  <c r="W148" i="3" s="1"/>
  <c r="F147" i="4" s="1"/>
  <c r="O148" i="3"/>
  <c r="N147" i="3"/>
  <c r="M147" i="3"/>
  <c r="U146" i="3"/>
  <c r="D145" i="4" s="1"/>
  <c r="V146" i="3"/>
  <c r="E145" i="4" s="1"/>
  <c r="R147" i="3"/>
  <c r="T147" i="3" s="1"/>
  <c r="Z149" i="3" l="1"/>
  <c r="X145" i="3"/>
  <c r="G144" i="4" s="1"/>
  <c r="AA149" i="3"/>
  <c r="AB149" i="3"/>
  <c r="J150" i="3"/>
  <c r="K149" i="3"/>
  <c r="I149" i="3"/>
  <c r="L149" i="3"/>
  <c r="Q149" i="3"/>
  <c r="W149" i="3" s="1"/>
  <c r="F148" i="4" s="1"/>
  <c r="P150" i="3"/>
  <c r="O149" i="3"/>
  <c r="M148" i="3"/>
  <c r="N148" i="3"/>
  <c r="S147" i="3"/>
  <c r="V147" i="3"/>
  <c r="E146" i="4" s="1"/>
  <c r="R148" i="3"/>
  <c r="T148" i="3" s="1"/>
  <c r="Z150" i="3" l="1"/>
  <c r="X146" i="3"/>
  <c r="G145" i="4" s="1"/>
  <c r="U147" i="3"/>
  <c r="D146" i="4" s="1"/>
  <c r="AB150" i="3"/>
  <c r="AA150" i="3"/>
  <c r="M149" i="3"/>
  <c r="N149" i="3"/>
  <c r="P151" i="3"/>
  <c r="O150" i="3"/>
  <c r="Q150" i="3"/>
  <c r="W150" i="3" s="1"/>
  <c r="F149" i="4" s="1"/>
  <c r="I150" i="3"/>
  <c r="K150" i="3"/>
  <c r="J151" i="3"/>
  <c r="L150" i="3"/>
  <c r="S148" i="3"/>
  <c r="R149" i="3"/>
  <c r="T149" i="3" s="1"/>
  <c r="V148" i="3"/>
  <c r="E147" i="4" s="1"/>
  <c r="R150" i="3"/>
  <c r="Z151" i="3" l="1"/>
  <c r="U148" i="3"/>
  <c r="D147" i="4" s="1"/>
  <c r="X147" i="3"/>
  <c r="G146" i="4" s="1"/>
  <c r="AB151" i="3"/>
  <c r="AA151" i="3"/>
  <c r="I151" i="3"/>
  <c r="K151" i="3"/>
  <c r="L151" i="3" s="1"/>
  <c r="J152" i="3"/>
  <c r="N150" i="3"/>
  <c r="M150" i="3"/>
  <c r="P152" i="3"/>
  <c r="Q151" i="3"/>
  <c r="W151" i="3" s="1"/>
  <c r="F150" i="4" s="1"/>
  <c r="O151" i="3"/>
  <c r="S149" i="3"/>
  <c r="V149" i="3"/>
  <c r="E148" i="4" s="1"/>
  <c r="T150" i="3"/>
  <c r="S150" i="3"/>
  <c r="Z152" i="3" l="1"/>
  <c r="U149" i="3"/>
  <c r="D148" i="4" s="1"/>
  <c r="X148" i="3"/>
  <c r="G147" i="4" s="1"/>
  <c r="AB152" i="3"/>
  <c r="AA152" i="3"/>
  <c r="K152" i="3"/>
  <c r="L152" i="3"/>
  <c r="I152" i="3"/>
  <c r="J153" i="3"/>
  <c r="P153" i="3"/>
  <c r="Q152" i="3"/>
  <c r="W152" i="3" s="1"/>
  <c r="F151" i="4" s="1"/>
  <c r="O152" i="3"/>
  <c r="M151" i="3"/>
  <c r="N151" i="3"/>
  <c r="U150" i="3"/>
  <c r="D149" i="4" s="1"/>
  <c r="V150" i="3"/>
  <c r="E149" i="4" s="1"/>
  <c r="R151" i="3"/>
  <c r="S151" i="3" s="1"/>
  <c r="Z153" i="3" l="1"/>
  <c r="X149" i="3"/>
  <c r="G148" i="4" s="1"/>
  <c r="AB153" i="3"/>
  <c r="AA153" i="3"/>
  <c r="Q153" i="3"/>
  <c r="W153" i="3" s="1"/>
  <c r="F152" i="4" s="1"/>
  <c r="P154" i="3"/>
  <c r="O153" i="3"/>
  <c r="I153" i="3"/>
  <c r="K153" i="3"/>
  <c r="L153" i="3" s="1"/>
  <c r="J154" i="3"/>
  <c r="M152" i="3"/>
  <c r="N152" i="3"/>
  <c r="U151" i="3"/>
  <c r="D150" i="4" s="1"/>
  <c r="R152" i="3"/>
  <c r="T152" i="3" s="1"/>
  <c r="T151" i="3"/>
  <c r="Z154" i="3" l="1"/>
  <c r="X150" i="3"/>
  <c r="G149" i="4" s="1"/>
  <c r="AB154" i="3"/>
  <c r="AA154" i="3"/>
  <c r="I154" i="3"/>
  <c r="K154" i="3"/>
  <c r="L154" i="3"/>
  <c r="J155" i="3"/>
  <c r="N153" i="3"/>
  <c r="M153" i="3"/>
  <c r="O154" i="3"/>
  <c r="P155" i="3"/>
  <c r="Q154" i="3"/>
  <c r="W154" i="3" s="1"/>
  <c r="F153" i="4" s="1"/>
  <c r="R153" i="3"/>
  <c r="S153" i="3" s="1"/>
  <c r="S152" i="3"/>
  <c r="V152" i="3"/>
  <c r="E151" i="4" s="1"/>
  <c r="V151" i="3"/>
  <c r="E150" i="4" s="1"/>
  <c r="R154" i="3"/>
  <c r="Z155" i="3" l="1"/>
  <c r="U152" i="3"/>
  <c r="D151" i="4" s="1"/>
  <c r="AB155" i="3"/>
  <c r="AA155" i="3"/>
  <c r="K155" i="3"/>
  <c r="L155" i="3" s="1"/>
  <c r="I155" i="3"/>
  <c r="J156" i="3"/>
  <c r="P156" i="3"/>
  <c r="Q155" i="3"/>
  <c r="W155" i="3" s="1"/>
  <c r="F154" i="4" s="1"/>
  <c r="O155" i="3"/>
  <c r="M154" i="3"/>
  <c r="N154" i="3"/>
  <c r="X151" i="3"/>
  <c r="G150" i="4" s="1"/>
  <c r="T153" i="3"/>
  <c r="U153" i="3"/>
  <c r="D152" i="4" s="1"/>
  <c r="S154" i="3"/>
  <c r="T154" i="3"/>
  <c r="R155" i="3"/>
  <c r="Z156" i="3" l="1"/>
  <c r="X152" i="3"/>
  <c r="G151" i="4" s="1"/>
  <c r="V153" i="3"/>
  <c r="E152" i="4" s="1"/>
  <c r="AA156" i="3"/>
  <c r="AB156" i="3"/>
  <c r="K156" i="3"/>
  <c r="L156" i="3" s="1"/>
  <c r="I156" i="3"/>
  <c r="J157" i="3"/>
  <c r="P157" i="3"/>
  <c r="O156" i="3"/>
  <c r="Q156" i="3"/>
  <c r="W156" i="3" s="1"/>
  <c r="F155" i="4" s="1"/>
  <c r="M155" i="3"/>
  <c r="N155" i="3"/>
  <c r="U154" i="3"/>
  <c r="D153" i="4" s="1"/>
  <c r="V154" i="3"/>
  <c r="E153" i="4" s="1"/>
  <c r="T155" i="3"/>
  <c r="S155" i="3"/>
  <c r="Z157" i="3" l="1"/>
  <c r="X153" i="3"/>
  <c r="G152" i="4" s="1"/>
  <c r="AB157" i="3"/>
  <c r="AA157" i="3"/>
  <c r="J158" i="3"/>
  <c r="I157" i="3"/>
  <c r="K157" i="3"/>
  <c r="L157" i="3" s="1"/>
  <c r="Q157" i="3"/>
  <c r="W157" i="3" s="1"/>
  <c r="F156" i="4" s="1"/>
  <c r="O157" i="3"/>
  <c r="P158" i="3"/>
  <c r="N156" i="3"/>
  <c r="M156" i="3"/>
  <c r="V155" i="3"/>
  <c r="E154" i="4" s="1"/>
  <c r="R156" i="3"/>
  <c r="T156" i="3" s="1"/>
  <c r="U155" i="3"/>
  <c r="D154" i="4" s="1"/>
  <c r="Z158" i="3" l="1"/>
  <c r="X154" i="3"/>
  <c r="G153" i="4" s="1"/>
  <c r="AB158" i="3"/>
  <c r="AA158" i="3"/>
  <c r="O158" i="3"/>
  <c r="P159" i="3"/>
  <c r="Q158" i="3"/>
  <c r="W158" i="3" s="1"/>
  <c r="F157" i="4" s="1"/>
  <c r="M157" i="3"/>
  <c r="N157" i="3"/>
  <c r="J159" i="3"/>
  <c r="I158" i="3"/>
  <c r="L158" i="3"/>
  <c r="K158" i="3"/>
  <c r="V156" i="3"/>
  <c r="E155" i="4" s="1"/>
  <c r="R157" i="3"/>
  <c r="S157" i="3" s="1"/>
  <c r="S156" i="3"/>
  <c r="Z159" i="3" l="1"/>
  <c r="X155" i="3"/>
  <c r="G154" i="4" s="1"/>
  <c r="AB159" i="3"/>
  <c r="AA159" i="3"/>
  <c r="M158" i="3"/>
  <c r="N158" i="3"/>
  <c r="P160" i="3"/>
  <c r="Q159" i="3"/>
  <c r="W159" i="3" s="1"/>
  <c r="F158" i="4" s="1"/>
  <c r="O159" i="3"/>
  <c r="I159" i="3"/>
  <c r="J160" i="3"/>
  <c r="K159" i="3"/>
  <c r="L159" i="3" s="1"/>
  <c r="T157" i="3"/>
  <c r="R158" i="3"/>
  <c r="T158" i="3" s="1"/>
  <c r="U156" i="3"/>
  <c r="D155" i="4" s="1"/>
  <c r="U157" i="3"/>
  <c r="D156" i="4" s="1"/>
  <c r="Z160" i="3" l="1"/>
  <c r="V157" i="3"/>
  <c r="E156" i="4" s="1"/>
  <c r="AB160" i="3"/>
  <c r="AA160" i="3"/>
  <c r="N159" i="3"/>
  <c r="M159" i="3"/>
  <c r="I160" i="3"/>
  <c r="K160" i="3"/>
  <c r="L160" i="3" s="1"/>
  <c r="J161" i="3"/>
  <c r="P161" i="3"/>
  <c r="O160" i="3"/>
  <c r="Q160" i="3"/>
  <c r="W160" i="3" s="1"/>
  <c r="F159" i="4" s="1"/>
  <c r="S158" i="3"/>
  <c r="V158" i="3"/>
  <c r="E157" i="4" s="1"/>
  <c r="X156" i="3"/>
  <c r="G155" i="4" s="1"/>
  <c r="R159" i="3"/>
  <c r="T159" i="3" s="1"/>
  <c r="Z161" i="3" l="1"/>
  <c r="X157" i="3"/>
  <c r="G156" i="4" s="1"/>
  <c r="U158" i="3"/>
  <c r="D157" i="4" s="1"/>
  <c r="AB161" i="3"/>
  <c r="AA161" i="3"/>
  <c r="P162" i="3"/>
  <c r="O161" i="3"/>
  <c r="Q161" i="3"/>
  <c r="W161" i="3" s="1"/>
  <c r="F160" i="4" s="1"/>
  <c r="I161" i="3"/>
  <c r="K161" i="3"/>
  <c r="L161" i="3" s="1"/>
  <c r="J162" i="3"/>
  <c r="M160" i="3"/>
  <c r="N160" i="3"/>
  <c r="V159" i="3"/>
  <c r="E158" i="4" s="1"/>
  <c r="R160" i="3"/>
  <c r="S160" i="3" s="1"/>
  <c r="S159" i="3"/>
  <c r="Z162" i="3" l="1"/>
  <c r="X158" i="3"/>
  <c r="G157" i="4" s="1"/>
  <c r="AB162" i="3"/>
  <c r="AA162" i="3"/>
  <c r="I162" i="3"/>
  <c r="L162" i="3"/>
  <c r="K162" i="3"/>
  <c r="J163" i="3"/>
  <c r="M161" i="3"/>
  <c r="N161" i="3"/>
  <c r="Q162" i="3"/>
  <c r="W162" i="3" s="1"/>
  <c r="F161" i="4" s="1"/>
  <c r="O162" i="3"/>
  <c r="P163" i="3"/>
  <c r="T160" i="3"/>
  <c r="U160" i="3"/>
  <c r="D159" i="4" s="1"/>
  <c r="U159" i="3"/>
  <c r="D158" i="4" s="1"/>
  <c r="R161" i="3"/>
  <c r="T161" i="3" s="1"/>
  <c r="R162" i="3"/>
  <c r="Z163" i="3" l="1"/>
  <c r="V160" i="3"/>
  <c r="E159" i="4" s="1"/>
  <c r="AB163" i="3"/>
  <c r="AA163" i="3"/>
  <c r="Q163" i="3"/>
  <c r="W163" i="3" s="1"/>
  <c r="F162" i="4" s="1"/>
  <c r="O163" i="3"/>
  <c r="P164" i="3"/>
  <c r="N162" i="3"/>
  <c r="M162" i="3"/>
  <c r="J164" i="3"/>
  <c r="K163" i="3"/>
  <c r="L163" i="3" s="1"/>
  <c r="I163" i="3"/>
  <c r="S161" i="3"/>
  <c r="V161" i="3"/>
  <c r="E160" i="4" s="1"/>
  <c r="X159" i="3"/>
  <c r="G158" i="4" s="1"/>
  <c r="T162" i="3"/>
  <c r="S162" i="3"/>
  <c r="Z164" i="3" l="1"/>
  <c r="U161" i="3"/>
  <c r="D160" i="4" s="1"/>
  <c r="X160" i="3"/>
  <c r="G159" i="4" s="1"/>
  <c r="AB164" i="3"/>
  <c r="AA164" i="3"/>
  <c r="I164" i="3"/>
  <c r="L164" i="3"/>
  <c r="J165" i="3"/>
  <c r="K164" i="3"/>
  <c r="M163" i="3"/>
  <c r="N163" i="3"/>
  <c r="O164" i="3"/>
  <c r="P165" i="3"/>
  <c r="Q164" i="3"/>
  <c r="W164" i="3" s="1"/>
  <c r="F163" i="4" s="1"/>
  <c r="V162" i="3"/>
  <c r="E161" i="4" s="1"/>
  <c r="R163" i="3"/>
  <c r="S163" i="3" s="1"/>
  <c r="U162" i="3"/>
  <c r="D161" i="4" s="1"/>
  <c r="Z165" i="3" l="1"/>
  <c r="X161" i="3"/>
  <c r="G160" i="4" s="1"/>
  <c r="AB165" i="3"/>
  <c r="AA165" i="3"/>
  <c r="O165" i="3"/>
  <c r="P166" i="3"/>
  <c r="Q165" i="3"/>
  <c r="W165" i="3" s="1"/>
  <c r="F164" i="4" s="1"/>
  <c r="J166" i="3"/>
  <c r="I165" i="3"/>
  <c r="K165" i="3"/>
  <c r="L165" i="3" s="1"/>
  <c r="M164" i="3"/>
  <c r="N164" i="3"/>
  <c r="T163" i="3"/>
  <c r="R164" i="3"/>
  <c r="S164" i="3" s="1"/>
  <c r="U163" i="3"/>
  <c r="D162" i="4" s="1"/>
  <c r="Z166" i="3" l="1"/>
  <c r="X162" i="3"/>
  <c r="G161" i="4" s="1"/>
  <c r="AB166" i="3"/>
  <c r="AA166" i="3"/>
  <c r="M165" i="3"/>
  <c r="N165" i="3"/>
  <c r="I166" i="3"/>
  <c r="J167" i="3"/>
  <c r="K166" i="3"/>
  <c r="L166" i="3" s="1"/>
  <c r="P167" i="3"/>
  <c r="Q166" i="3"/>
  <c r="W166" i="3" s="1"/>
  <c r="F165" i="4" s="1"/>
  <c r="O166" i="3"/>
  <c r="T164" i="3"/>
  <c r="V163" i="3"/>
  <c r="E162" i="4" s="1"/>
  <c r="U164" i="3"/>
  <c r="D163" i="4" s="1"/>
  <c r="R165" i="3"/>
  <c r="S165" i="3" s="1"/>
  <c r="Z167" i="3" l="1"/>
  <c r="V164" i="3"/>
  <c r="E163" i="4" s="1"/>
  <c r="AB167" i="3"/>
  <c r="AA167" i="3"/>
  <c r="P168" i="3"/>
  <c r="Q167" i="3"/>
  <c r="W167" i="3" s="1"/>
  <c r="F166" i="4" s="1"/>
  <c r="O167" i="3"/>
  <c r="M166" i="3"/>
  <c r="N166" i="3"/>
  <c r="K167" i="3"/>
  <c r="J168" i="3"/>
  <c r="L167" i="3"/>
  <c r="I167" i="3"/>
  <c r="X163" i="3"/>
  <c r="G162" i="4" s="1"/>
  <c r="U165" i="3"/>
  <c r="D164" i="4" s="1"/>
  <c r="T165" i="3"/>
  <c r="R166" i="3"/>
  <c r="T166" i="3" s="1"/>
  <c r="Z168" i="3" l="1"/>
  <c r="X164" i="3"/>
  <c r="G163" i="4" s="1"/>
  <c r="AA168" i="3"/>
  <c r="AB168" i="3"/>
  <c r="M167" i="3"/>
  <c r="N167" i="3"/>
  <c r="I168" i="3"/>
  <c r="K168" i="3"/>
  <c r="L168" i="3"/>
  <c r="J169" i="3"/>
  <c r="O168" i="3"/>
  <c r="Q168" i="3"/>
  <c r="W168" i="3" s="1"/>
  <c r="F167" i="4" s="1"/>
  <c r="P169" i="3"/>
  <c r="S166" i="3"/>
  <c r="V165" i="3"/>
  <c r="E164" i="4" s="1"/>
  <c r="V166" i="3"/>
  <c r="E165" i="4" s="1"/>
  <c r="R167" i="3"/>
  <c r="T167" i="3" s="1"/>
  <c r="Z169" i="3" l="1"/>
  <c r="X165" i="3"/>
  <c r="G164" i="4" s="1"/>
  <c r="U166" i="3"/>
  <c r="D165" i="4" s="1"/>
  <c r="AA169" i="3"/>
  <c r="AB169" i="3"/>
  <c r="K169" i="3"/>
  <c r="L169" i="3" s="1"/>
  <c r="J170" i="3"/>
  <c r="I169" i="3"/>
  <c r="Q169" i="3"/>
  <c r="W169" i="3" s="1"/>
  <c r="F168" i="4" s="1"/>
  <c r="P170" i="3"/>
  <c r="O169" i="3"/>
  <c r="M168" i="3"/>
  <c r="N168" i="3"/>
  <c r="S167" i="3"/>
  <c r="V167" i="3"/>
  <c r="E166" i="4" s="1"/>
  <c r="R168" i="3"/>
  <c r="T168" i="3" s="1"/>
  <c r="Z170" i="3" l="1"/>
  <c r="U167" i="3"/>
  <c r="D166" i="4" s="1"/>
  <c r="X166" i="3"/>
  <c r="G165" i="4" s="1"/>
  <c r="AB170" i="3"/>
  <c r="AA170" i="3"/>
  <c r="Q170" i="3"/>
  <c r="W170" i="3" s="1"/>
  <c r="F169" i="4" s="1"/>
  <c r="O170" i="3"/>
  <c r="P171" i="3"/>
  <c r="J171" i="3"/>
  <c r="K170" i="3"/>
  <c r="L170" i="3" s="1"/>
  <c r="I170" i="3"/>
  <c r="M169" i="3"/>
  <c r="N169" i="3"/>
  <c r="S168" i="3"/>
  <c r="V168" i="3"/>
  <c r="E167" i="4" s="1"/>
  <c r="R169" i="3"/>
  <c r="T169" i="3" s="1"/>
  <c r="Z171" i="3" l="1"/>
  <c r="X167" i="3"/>
  <c r="G166" i="4" s="1"/>
  <c r="U168" i="3"/>
  <c r="D167" i="4" s="1"/>
  <c r="AA171" i="3"/>
  <c r="AB171" i="3"/>
  <c r="O171" i="3"/>
  <c r="Q171" i="3"/>
  <c r="W171" i="3" s="1"/>
  <c r="F170" i="4" s="1"/>
  <c r="P172" i="3"/>
  <c r="M170" i="3"/>
  <c r="N170" i="3"/>
  <c r="J172" i="3"/>
  <c r="I171" i="3"/>
  <c r="K171" i="3"/>
  <c r="L171" i="3" s="1"/>
  <c r="R170" i="3"/>
  <c r="T170" i="3" s="1"/>
  <c r="S169" i="3"/>
  <c r="V169" i="3"/>
  <c r="E168" i="4" s="1"/>
  <c r="Z172" i="3" l="1"/>
  <c r="U169" i="3"/>
  <c r="D168" i="4" s="1"/>
  <c r="X168" i="3"/>
  <c r="G167" i="4" s="1"/>
  <c r="AB172" i="3"/>
  <c r="AA172" i="3"/>
  <c r="M171" i="3"/>
  <c r="N171" i="3"/>
  <c r="I172" i="3"/>
  <c r="J173" i="3"/>
  <c r="K172" i="3"/>
  <c r="L172" i="3" s="1"/>
  <c r="P173" i="3"/>
  <c r="O172" i="3"/>
  <c r="Q172" i="3"/>
  <c r="W172" i="3" s="1"/>
  <c r="F171" i="4" s="1"/>
  <c r="S170" i="3"/>
  <c r="V170" i="3"/>
  <c r="E169" i="4" s="1"/>
  <c r="R171" i="3"/>
  <c r="T171" i="3" s="1"/>
  <c r="Z173" i="3" l="1"/>
  <c r="X169" i="3"/>
  <c r="G168" i="4" s="1"/>
  <c r="AA173" i="3"/>
  <c r="AB173" i="3"/>
  <c r="K173" i="3"/>
  <c r="L173" i="3" s="1"/>
  <c r="I173" i="3"/>
  <c r="J174" i="3"/>
  <c r="P174" i="3"/>
  <c r="O173" i="3"/>
  <c r="Q173" i="3"/>
  <c r="W173" i="3" s="1"/>
  <c r="F172" i="4" s="1"/>
  <c r="N172" i="3"/>
  <c r="M172" i="3"/>
  <c r="U170" i="3"/>
  <c r="D169" i="4" s="1"/>
  <c r="V171" i="3"/>
  <c r="E170" i="4" s="1"/>
  <c r="S171" i="3"/>
  <c r="R172" i="3"/>
  <c r="T172" i="3" s="1"/>
  <c r="Z174" i="3" l="1"/>
  <c r="AB174" i="3"/>
  <c r="AA174" i="3"/>
  <c r="P175" i="3"/>
  <c r="O174" i="3"/>
  <c r="Q174" i="3"/>
  <c r="W174" i="3" s="1"/>
  <c r="F173" i="4" s="1"/>
  <c r="I174" i="3"/>
  <c r="J175" i="3"/>
  <c r="K174" i="3"/>
  <c r="L174" i="3" s="1"/>
  <c r="M173" i="3"/>
  <c r="N173" i="3"/>
  <c r="X170" i="3"/>
  <c r="G169" i="4" s="1"/>
  <c r="S172" i="3"/>
  <c r="V172" i="3"/>
  <c r="E171" i="4" s="1"/>
  <c r="R173" i="3"/>
  <c r="S173" i="3" s="1"/>
  <c r="U171" i="3"/>
  <c r="D170" i="4" s="1"/>
  <c r="Z175" i="3" l="1"/>
  <c r="U172" i="3"/>
  <c r="D171" i="4" s="1"/>
  <c r="AB175" i="3"/>
  <c r="AA175" i="3"/>
  <c r="N174" i="3"/>
  <c r="M174" i="3"/>
  <c r="I175" i="3"/>
  <c r="K175" i="3"/>
  <c r="L175" i="3" s="1"/>
  <c r="J176" i="3"/>
  <c r="Q175" i="3"/>
  <c r="W175" i="3" s="1"/>
  <c r="F174" i="4" s="1"/>
  <c r="O175" i="3"/>
  <c r="P176" i="3"/>
  <c r="T173" i="3"/>
  <c r="R174" i="3"/>
  <c r="S174" i="3" s="1"/>
  <c r="X171" i="3"/>
  <c r="G170" i="4" s="1"/>
  <c r="U173" i="3"/>
  <c r="D172" i="4" s="1"/>
  <c r="Z176" i="3" l="1"/>
  <c r="X172" i="3"/>
  <c r="G171" i="4" s="1"/>
  <c r="V173" i="3"/>
  <c r="E172" i="4" s="1"/>
  <c r="AB176" i="3"/>
  <c r="AA176" i="3"/>
  <c r="Q176" i="3"/>
  <c r="W176" i="3" s="1"/>
  <c r="F175" i="4" s="1"/>
  <c r="O176" i="3"/>
  <c r="P177" i="3"/>
  <c r="K176" i="3"/>
  <c r="L176" i="3"/>
  <c r="I176" i="3"/>
  <c r="J177" i="3"/>
  <c r="N175" i="3"/>
  <c r="M175" i="3"/>
  <c r="T174" i="3"/>
  <c r="R175" i="3"/>
  <c r="S175" i="3" s="1"/>
  <c r="U174" i="3"/>
  <c r="D173" i="4" s="1"/>
  <c r="Z177" i="3" l="1"/>
  <c r="V174" i="3"/>
  <c r="E173" i="4" s="1"/>
  <c r="X173" i="3"/>
  <c r="G172" i="4" s="1"/>
  <c r="AB177" i="3"/>
  <c r="AA177" i="3"/>
  <c r="J178" i="3"/>
  <c r="I177" i="3"/>
  <c r="K177" i="3"/>
  <c r="L177" i="3"/>
  <c r="M176" i="3"/>
  <c r="N176" i="3"/>
  <c r="P178" i="3"/>
  <c r="Q177" i="3"/>
  <c r="W177" i="3" s="1"/>
  <c r="F176" i="4" s="1"/>
  <c r="O177" i="3"/>
  <c r="T175" i="3"/>
  <c r="R176" i="3"/>
  <c r="S176" i="3" s="1"/>
  <c r="U175" i="3"/>
  <c r="D174" i="4" s="1"/>
  <c r="Z178" i="3" l="1"/>
  <c r="V175" i="3"/>
  <c r="E174" i="4" s="1"/>
  <c r="X174" i="3"/>
  <c r="G173" i="4" s="1"/>
  <c r="AB178" i="3"/>
  <c r="AA178" i="3"/>
  <c r="M177" i="3"/>
  <c r="N177" i="3"/>
  <c r="P179" i="3"/>
  <c r="Q178" i="3"/>
  <c r="W178" i="3" s="1"/>
  <c r="F177" i="4" s="1"/>
  <c r="O178" i="3"/>
  <c r="J179" i="3"/>
  <c r="I178" i="3"/>
  <c r="K178" i="3"/>
  <c r="L178" i="3" s="1"/>
  <c r="R177" i="3"/>
  <c r="T177" i="3" s="1"/>
  <c r="T176" i="3"/>
  <c r="U176" i="3"/>
  <c r="D175" i="4" s="1"/>
  <c r="R178" i="3"/>
  <c r="Z179" i="3" l="1"/>
  <c r="V176" i="3"/>
  <c r="E175" i="4" s="1"/>
  <c r="X175" i="3"/>
  <c r="G174" i="4" s="1"/>
  <c r="AB179" i="3"/>
  <c r="AA179" i="3"/>
  <c r="M178" i="3"/>
  <c r="N178" i="3"/>
  <c r="I179" i="3"/>
  <c r="K179" i="3"/>
  <c r="L179" i="3" s="1"/>
  <c r="J180" i="3"/>
  <c r="Q179" i="3"/>
  <c r="W179" i="3" s="1"/>
  <c r="F178" i="4" s="1"/>
  <c r="O179" i="3"/>
  <c r="P180" i="3"/>
  <c r="S177" i="3"/>
  <c r="V177" i="3"/>
  <c r="E176" i="4" s="1"/>
  <c r="T178" i="3"/>
  <c r="S178" i="3"/>
  <c r="Z180" i="3" l="1"/>
  <c r="X176" i="3"/>
  <c r="G175" i="4" s="1"/>
  <c r="U177" i="3"/>
  <c r="D176" i="4" s="1"/>
  <c r="AA180" i="3"/>
  <c r="AB180" i="3"/>
  <c r="Q180" i="3"/>
  <c r="W180" i="3" s="1"/>
  <c r="F179" i="4" s="1"/>
  <c r="O180" i="3"/>
  <c r="P181" i="3"/>
  <c r="K180" i="3"/>
  <c r="L180" i="3" s="1"/>
  <c r="J181" i="3"/>
  <c r="I180" i="3"/>
  <c r="M179" i="3"/>
  <c r="N179" i="3"/>
  <c r="V178" i="3"/>
  <c r="E177" i="4" s="1"/>
  <c r="U178" i="3"/>
  <c r="D177" i="4" s="1"/>
  <c r="R179" i="3"/>
  <c r="S179" i="3" s="1"/>
  <c r="Z181" i="3" l="1"/>
  <c r="X177" i="3"/>
  <c r="G176" i="4" s="1"/>
  <c r="AA181" i="3"/>
  <c r="AB181" i="3"/>
  <c r="I181" i="3"/>
  <c r="J182" i="3"/>
  <c r="K181" i="3"/>
  <c r="L181" i="3" s="1"/>
  <c r="P182" i="3"/>
  <c r="O181" i="3"/>
  <c r="Q181" i="3"/>
  <c r="W181" i="3" s="1"/>
  <c r="F180" i="4" s="1"/>
  <c r="N180" i="3"/>
  <c r="M180" i="3"/>
  <c r="U179" i="3"/>
  <c r="D178" i="4" s="1"/>
  <c r="X178" i="3"/>
  <c r="G177" i="4" s="1"/>
  <c r="T179" i="3"/>
  <c r="R180" i="3"/>
  <c r="S180" i="3" s="1"/>
  <c r="Z182" i="3" l="1"/>
  <c r="AB182" i="3"/>
  <c r="AA182" i="3"/>
  <c r="I182" i="3"/>
  <c r="K182" i="3"/>
  <c r="L182" i="3" s="1"/>
  <c r="J183" i="3"/>
  <c r="Q182" i="3"/>
  <c r="W182" i="3" s="1"/>
  <c r="F181" i="4" s="1"/>
  <c r="O182" i="3"/>
  <c r="P183" i="3"/>
  <c r="M181" i="3"/>
  <c r="N181" i="3"/>
  <c r="T180" i="3"/>
  <c r="U180" i="3"/>
  <c r="D179" i="4" s="1"/>
  <c r="V179" i="3"/>
  <c r="E178" i="4" s="1"/>
  <c r="R181" i="3"/>
  <c r="T181" i="3" s="1"/>
  <c r="Z183" i="3" l="1"/>
  <c r="V180" i="3"/>
  <c r="E179" i="4" s="1"/>
  <c r="AA183" i="3"/>
  <c r="AB183" i="3"/>
  <c r="O183" i="3"/>
  <c r="P184" i="3"/>
  <c r="Q183" i="3"/>
  <c r="W183" i="3" s="1"/>
  <c r="F182" i="4" s="1"/>
  <c r="N182" i="3"/>
  <c r="M182" i="3"/>
  <c r="I183" i="3"/>
  <c r="J184" i="3"/>
  <c r="K183" i="3"/>
  <c r="L183" i="3" s="1"/>
  <c r="X179" i="3"/>
  <c r="G178" i="4" s="1"/>
  <c r="R182" i="3"/>
  <c r="T182" i="3" s="1"/>
  <c r="V181" i="3"/>
  <c r="E180" i="4" s="1"/>
  <c r="S181" i="3"/>
  <c r="Z184" i="3" l="1"/>
  <c r="X180" i="3"/>
  <c r="G179" i="4" s="1"/>
  <c r="AB184" i="3"/>
  <c r="AA184" i="3"/>
  <c r="M183" i="3"/>
  <c r="N183" i="3"/>
  <c r="I184" i="3"/>
  <c r="K184" i="3"/>
  <c r="L184" i="3" s="1"/>
  <c r="J185" i="3"/>
  <c r="P185" i="3"/>
  <c r="Q184" i="3"/>
  <c r="W184" i="3" s="1"/>
  <c r="F183" i="4" s="1"/>
  <c r="O184" i="3"/>
  <c r="S182" i="3"/>
  <c r="V182" i="3"/>
  <c r="E181" i="4" s="1"/>
  <c r="U181" i="3"/>
  <c r="D180" i="4" s="1"/>
  <c r="R183" i="3"/>
  <c r="S183" i="3" s="1"/>
  <c r="Z185" i="3" l="1"/>
  <c r="AA185" i="3"/>
  <c r="AB185" i="3"/>
  <c r="P186" i="3"/>
  <c r="Q185" i="3"/>
  <c r="W185" i="3" s="1"/>
  <c r="F184" i="4" s="1"/>
  <c r="O185" i="3"/>
  <c r="K185" i="3"/>
  <c r="L185" i="3" s="1"/>
  <c r="J186" i="3"/>
  <c r="I185" i="3"/>
  <c r="M184" i="3"/>
  <c r="N184" i="3"/>
  <c r="U182" i="3"/>
  <c r="D181" i="4" s="1"/>
  <c r="T183" i="3"/>
  <c r="U183" i="3"/>
  <c r="D182" i="4" s="1"/>
  <c r="X181" i="3"/>
  <c r="G180" i="4" s="1"/>
  <c r="R184" i="3"/>
  <c r="T184" i="3" s="1"/>
  <c r="Z186" i="3" l="1"/>
  <c r="V183" i="3"/>
  <c r="E182" i="4" s="1"/>
  <c r="AB186" i="3"/>
  <c r="AA186" i="3"/>
  <c r="J187" i="3"/>
  <c r="K186" i="3"/>
  <c r="L186" i="3" s="1"/>
  <c r="I186" i="3"/>
  <c r="M185" i="3"/>
  <c r="N185" i="3"/>
  <c r="O186" i="3"/>
  <c r="P187" i="3"/>
  <c r="Q186" i="3"/>
  <c r="W186" i="3" s="1"/>
  <c r="F185" i="4" s="1"/>
  <c r="X182" i="3"/>
  <c r="G181" i="4" s="1"/>
  <c r="R185" i="3"/>
  <c r="S185" i="3" s="1"/>
  <c r="S184" i="3"/>
  <c r="V184" i="3"/>
  <c r="E183" i="4" s="1"/>
  <c r="Z187" i="3" l="1"/>
  <c r="U184" i="3"/>
  <c r="D183" i="4" s="1"/>
  <c r="X183" i="3"/>
  <c r="G182" i="4" s="1"/>
  <c r="AB187" i="3"/>
  <c r="AA187" i="3"/>
  <c r="P188" i="3"/>
  <c r="Q187" i="3"/>
  <c r="W187" i="3" s="1"/>
  <c r="F186" i="4" s="1"/>
  <c r="O187" i="3"/>
  <c r="N186" i="3"/>
  <c r="M186" i="3"/>
  <c r="I187" i="3"/>
  <c r="K187" i="3"/>
  <c r="L187" i="3" s="1"/>
  <c r="J188" i="3"/>
  <c r="T185" i="3"/>
  <c r="U185" i="3"/>
  <c r="D184" i="4" s="1"/>
  <c r="R186" i="3"/>
  <c r="T186" i="3" s="1"/>
  <c r="Z188" i="3" l="1"/>
  <c r="X184" i="3"/>
  <c r="G183" i="4" s="1"/>
  <c r="V185" i="3"/>
  <c r="E184" i="4" s="1"/>
  <c r="AB188" i="3"/>
  <c r="AA188" i="3"/>
  <c r="I188" i="3"/>
  <c r="K188" i="3"/>
  <c r="L188" i="3" s="1"/>
  <c r="J189" i="3"/>
  <c r="N187" i="3"/>
  <c r="M187" i="3"/>
  <c r="Q188" i="3"/>
  <c r="W188" i="3" s="1"/>
  <c r="F187" i="4" s="1"/>
  <c r="O188" i="3"/>
  <c r="P189" i="3"/>
  <c r="V186" i="3"/>
  <c r="E185" i="4" s="1"/>
  <c r="R187" i="3"/>
  <c r="S187" i="3" s="1"/>
  <c r="S186" i="3"/>
  <c r="Z189" i="3" l="1"/>
  <c r="X185" i="3"/>
  <c r="G184" i="4" s="1"/>
  <c r="AB189" i="3"/>
  <c r="AA189" i="3"/>
  <c r="K189" i="3"/>
  <c r="L189" i="3" s="1"/>
  <c r="I189" i="3"/>
  <c r="J190" i="3"/>
  <c r="P190" i="3"/>
  <c r="Q189" i="3"/>
  <c r="W189" i="3" s="1"/>
  <c r="F188" i="4" s="1"/>
  <c r="O189" i="3"/>
  <c r="M188" i="3"/>
  <c r="N188" i="3"/>
  <c r="R188" i="3"/>
  <c r="S188" i="3" s="1"/>
  <c r="T187" i="3"/>
  <c r="U187" i="3"/>
  <c r="D186" i="4" s="1"/>
  <c r="U186" i="3"/>
  <c r="D185" i="4" s="1"/>
  <c r="Z190" i="3" l="1"/>
  <c r="V187" i="3"/>
  <c r="E186" i="4" s="1"/>
  <c r="AB190" i="3"/>
  <c r="AA190" i="3"/>
  <c r="K190" i="3"/>
  <c r="L190" i="3" s="1"/>
  <c r="J191" i="3"/>
  <c r="I190" i="3"/>
  <c r="P191" i="3"/>
  <c r="O190" i="3"/>
  <c r="Q190" i="3"/>
  <c r="W190" i="3" s="1"/>
  <c r="F189" i="4" s="1"/>
  <c r="M189" i="3"/>
  <c r="N189" i="3"/>
  <c r="T188" i="3"/>
  <c r="U188" i="3"/>
  <c r="D187" i="4" s="1"/>
  <c r="X186" i="3"/>
  <c r="G185" i="4" s="1"/>
  <c r="R189" i="3"/>
  <c r="T189" i="3" s="1"/>
  <c r="Z191" i="3" l="1"/>
  <c r="X187" i="3"/>
  <c r="G186" i="4" s="1"/>
  <c r="V188" i="3"/>
  <c r="E187" i="4" s="1"/>
  <c r="AB191" i="3"/>
  <c r="AA191" i="3"/>
  <c r="J192" i="3"/>
  <c r="K191" i="3"/>
  <c r="L191" i="3" s="1"/>
  <c r="I191" i="3"/>
  <c r="Q191" i="3"/>
  <c r="W191" i="3" s="1"/>
  <c r="F190" i="4" s="1"/>
  <c r="P192" i="3"/>
  <c r="O191" i="3"/>
  <c r="N190" i="3"/>
  <c r="M190" i="3"/>
  <c r="S189" i="3"/>
  <c r="R190" i="3"/>
  <c r="T190" i="3" s="1"/>
  <c r="V189" i="3"/>
  <c r="E188" i="4" s="1"/>
  <c r="R191" i="3"/>
  <c r="Z192" i="3" l="1"/>
  <c r="X188" i="3"/>
  <c r="G187" i="4" s="1"/>
  <c r="U189" i="3"/>
  <c r="D188" i="4" s="1"/>
  <c r="AA192" i="3"/>
  <c r="AB192" i="3"/>
  <c r="P193" i="3"/>
  <c r="Q192" i="3"/>
  <c r="W192" i="3" s="1"/>
  <c r="F191" i="4" s="1"/>
  <c r="O192" i="3"/>
  <c r="N191" i="3"/>
  <c r="M191" i="3"/>
  <c r="J193" i="3"/>
  <c r="I192" i="3"/>
  <c r="K192" i="3"/>
  <c r="L192" i="3" s="1"/>
  <c r="S190" i="3"/>
  <c r="V190" i="3"/>
  <c r="E189" i="4" s="1"/>
  <c r="S191" i="3"/>
  <c r="T191" i="3"/>
  <c r="Z193" i="3" l="1"/>
  <c r="X189" i="3"/>
  <c r="G188" i="4" s="1"/>
  <c r="U190" i="3"/>
  <c r="D189" i="4" s="1"/>
  <c r="AA193" i="3"/>
  <c r="AB193" i="3"/>
  <c r="M192" i="3"/>
  <c r="N192" i="3"/>
  <c r="K193" i="3"/>
  <c r="L193" i="3" s="1"/>
  <c r="I193" i="3"/>
  <c r="J194" i="3"/>
  <c r="P194" i="3"/>
  <c r="Q193" i="3"/>
  <c r="W193" i="3" s="1"/>
  <c r="F192" i="4" s="1"/>
  <c r="O193" i="3"/>
  <c r="U191" i="3"/>
  <c r="D190" i="4" s="1"/>
  <c r="R192" i="3"/>
  <c r="T192" i="3" s="1"/>
  <c r="V191" i="3"/>
  <c r="E190" i="4" s="1"/>
  <c r="Z194" i="3" l="1"/>
  <c r="X190" i="3"/>
  <c r="G189" i="4" s="1"/>
  <c r="AB194" i="3"/>
  <c r="AA194" i="3"/>
  <c r="P195" i="3"/>
  <c r="O194" i="3"/>
  <c r="Q194" i="3"/>
  <c r="W194" i="3" s="1"/>
  <c r="F193" i="4" s="1"/>
  <c r="M193" i="3"/>
  <c r="N193" i="3"/>
  <c r="J195" i="3"/>
  <c r="I194" i="3"/>
  <c r="K194" i="3"/>
  <c r="L194" i="3" s="1"/>
  <c r="V192" i="3"/>
  <c r="E191" i="4" s="1"/>
  <c r="S192" i="3"/>
  <c r="R193" i="3"/>
  <c r="S193" i="3" s="1"/>
  <c r="Z195" i="3" l="1"/>
  <c r="X191" i="3"/>
  <c r="G190" i="4" s="1"/>
  <c r="AB195" i="3"/>
  <c r="AA195" i="3"/>
  <c r="J196" i="3"/>
  <c r="I195" i="3"/>
  <c r="K195" i="3"/>
  <c r="L195" i="3" s="1"/>
  <c r="N194" i="3"/>
  <c r="M194" i="3"/>
  <c r="Q195" i="3"/>
  <c r="W195" i="3" s="1"/>
  <c r="F194" i="4" s="1"/>
  <c r="O195" i="3"/>
  <c r="P196" i="3"/>
  <c r="T193" i="3"/>
  <c r="U193" i="3"/>
  <c r="D192" i="4" s="1"/>
  <c r="U192" i="3"/>
  <c r="D191" i="4" s="1"/>
  <c r="R194" i="3"/>
  <c r="T194" i="3" s="1"/>
  <c r="Z196" i="3" l="1"/>
  <c r="V193" i="3"/>
  <c r="E192" i="4" s="1"/>
  <c r="AB196" i="3"/>
  <c r="AA196" i="3"/>
  <c r="Q196" i="3"/>
  <c r="W196" i="3" s="1"/>
  <c r="F195" i="4" s="1"/>
  <c r="P197" i="3"/>
  <c r="O196" i="3"/>
  <c r="N195" i="3"/>
  <c r="M195" i="3"/>
  <c r="K196" i="3"/>
  <c r="L196" i="3" s="1"/>
  <c r="J197" i="3"/>
  <c r="I196" i="3"/>
  <c r="R195" i="3"/>
  <c r="T195" i="3" s="1"/>
  <c r="V194" i="3"/>
  <c r="E193" i="4" s="1"/>
  <c r="X192" i="3"/>
  <c r="G191" i="4" s="1"/>
  <c r="S194" i="3"/>
  <c r="Z197" i="3" l="1"/>
  <c r="X193" i="3"/>
  <c r="G192" i="4" s="1"/>
  <c r="AB197" i="3"/>
  <c r="AA197" i="3"/>
  <c r="K197" i="3"/>
  <c r="L197" i="3" s="1"/>
  <c r="I197" i="3"/>
  <c r="J198" i="3"/>
  <c r="M196" i="3"/>
  <c r="N196" i="3"/>
  <c r="P198" i="3"/>
  <c r="Q197" i="3"/>
  <c r="W197" i="3" s="1"/>
  <c r="F196" i="4" s="1"/>
  <c r="O197" i="3"/>
  <c r="S195" i="3"/>
  <c r="V195" i="3"/>
  <c r="E194" i="4" s="1"/>
  <c r="U194" i="3"/>
  <c r="D193" i="4" s="1"/>
  <c r="R196" i="3"/>
  <c r="T196" i="3" s="1"/>
  <c r="Z198" i="3" l="1"/>
  <c r="U195" i="3"/>
  <c r="D194" i="4" s="1"/>
  <c r="AB198" i="3"/>
  <c r="AA198" i="3"/>
  <c r="P199" i="3"/>
  <c r="Q198" i="3"/>
  <c r="W198" i="3" s="1"/>
  <c r="F197" i="4" s="1"/>
  <c r="O198" i="3"/>
  <c r="L198" i="3"/>
  <c r="J199" i="3"/>
  <c r="K198" i="3"/>
  <c r="I198" i="3"/>
  <c r="M197" i="3"/>
  <c r="N197" i="3"/>
  <c r="V196" i="3"/>
  <c r="E195" i="4" s="1"/>
  <c r="X194" i="3"/>
  <c r="G193" i="4" s="1"/>
  <c r="S196" i="3"/>
  <c r="R197" i="3"/>
  <c r="S197" i="3" s="1"/>
  <c r="Z199" i="3" l="1"/>
  <c r="X195" i="3"/>
  <c r="G194" i="4" s="1"/>
  <c r="AB199" i="3"/>
  <c r="AA199" i="3"/>
  <c r="I199" i="3"/>
  <c r="J200" i="3"/>
  <c r="K199" i="3"/>
  <c r="L199" i="3" s="1"/>
  <c r="M198" i="3"/>
  <c r="N198" i="3"/>
  <c r="O199" i="3"/>
  <c r="P200" i="3"/>
  <c r="Q199" i="3"/>
  <c r="W199" i="3" s="1"/>
  <c r="F198" i="4" s="1"/>
  <c r="U197" i="3"/>
  <c r="D196" i="4" s="1"/>
  <c r="U196" i="3"/>
  <c r="D195" i="4" s="1"/>
  <c r="T197" i="3"/>
  <c r="R198" i="3"/>
  <c r="S198" i="3" s="1"/>
  <c r="Z200" i="3" l="1"/>
  <c r="AB200" i="3"/>
  <c r="AA200" i="3"/>
  <c r="Q200" i="3"/>
  <c r="W200" i="3" s="1"/>
  <c r="F199" i="4" s="1"/>
  <c r="O200" i="3"/>
  <c r="P201" i="3"/>
  <c r="M199" i="3"/>
  <c r="N199" i="3"/>
  <c r="I200" i="3"/>
  <c r="L200" i="3"/>
  <c r="J201" i="3"/>
  <c r="K200" i="3"/>
  <c r="R199" i="3"/>
  <c r="S199" i="3" s="1"/>
  <c r="T198" i="3"/>
  <c r="U198" i="3"/>
  <c r="D197" i="4" s="1"/>
  <c r="V197" i="3"/>
  <c r="E196" i="4" s="1"/>
  <c r="X196" i="3"/>
  <c r="G195" i="4" s="1"/>
  <c r="Z201" i="3" l="1"/>
  <c r="V198" i="3"/>
  <c r="E197" i="4" s="1"/>
  <c r="AB201" i="3"/>
  <c r="AA201" i="3"/>
  <c r="K201" i="3"/>
  <c r="L201" i="3" s="1"/>
  <c r="J202" i="3"/>
  <c r="I201" i="3"/>
  <c r="Q201" i="3"/>
  <c r="W201" i="3" s="1"/>
  <c r="F200" i="4" s="1"/>
  <c r="O201" i="3"/>
  <c r="P202" i="3"/>
  <c r="M200" i="3"/>
  <c r="N200" i="3"/>
  <c r="T199" i="3"/>
  <c r="X197" i="3"/>
  <c r="G196" i="4" s="1"/>
  <c r="R200" i="3"/>
  <c r="T200" i="3" s="1"/>
  <c r="U199" i="3"/>
  <c r="D198" i="4" s="1"/>
  <c r="Z202" i="3" l="1"/>
  <c r="X198" i="3"/>
  <c r="G197" i="4" s="1"/>
  <c r="V199" i="3"/>
  <c r="E198" i="4" s="1"/>
  <c r="AB202" i="3"/>
  <c r="AA202" i="3"/>
  <c r="K202" i="3"/>
  <c r="L202" i="3" s="1"/>
  <c r="I202" i="3"/>
  <c r="J203" i="3"/>
  <c r="P203" i="3"/>
  <c r="Q202" i="3"/>
  <c r="W202" i="3" s="1"/>
  <c r="F201" i="4" s="1"/>
  <c r="O202" i="3"/>
  <c r="M201" i="3"/>
  <c r="N201" i="3"/>
  <c r="S200" i="3"/>
  <c r="R201" i="3"/>
  <c r="T201" i="3" s="1"/>
  <c r="V200" i="3"/>
  <c r="E199" i="4" s="1"/>
  <c r="R202" i="3"/>
  <c r="Z203" i="3" l="1"/>
  <c r="U200" i="3"/>
  <c r="D199" i="4" s="1"/>
  <c r="X199" i="3"/>
  <c r="G198" i="4" s="1"/>
  <c r="AB203" i="3"/>
  <c r="AA203" i="3"/>
  <c r="L203" i="3"/>
  <c r="I203" i="3"/>
  <c r="J204" i="3"/>
  <c r="K203" i="3"/>
  <c r="P204" i="3"/>
  <c r="Q203" i="3"/>
  <c r="W203" i="3" s="1"/>
  <c r="F202" i="4" s="1"/>
  <c r="O203" i="3"/>
  <c r="M202" i="3"/>
  <c r="N202" i="3"/>
  <c r="S201" i="3"/>
  <c r="V201" i="3"/>
  <c r="E200" i="4" s="1"/>
  <c r="T202" i="3"/>
  <c r="S202" i="3"/>
  <c r="R203" i="3"/>
  <c r="Z204" i="3" l="1"/>
  <c r="U201" i="3"/>
  <c r="D200" i="4" s="1"/>
  <c r="X200" i="3"/>
  <c r="G199" i="4" s="1"/>
  <c r="AA204" i="3"/>
  <c r="AB204" i="3"/>
  <c r="J205" i="3"/>
  <c r="I204" i="3"/>
  <c r="L204" i="3"/>
  <c r="K204" i="3"/>
  <c r="Q204" i="3"/>
  <c r="W204" i="3" s="1"/>
  <c r="F203" i="4" s="1"/>
  <c r="O204" i="3"/>
  <c r="P205" i="3"/>
  <c r="N203" i="3"/>
  <c r="M203" i="3"/>
  <c r="U202" i="3"/>
  <c r="D201" i="4" s="1"/>
  <c r="V202" i="3"/>
  <c r="E201" i="4" s="1"/>
  <c r="T203" i="3"/>
  <c r="S203" i="3"/>
  <c r="Z205" i="3" l="1"/>
  <c r="X201" i="3"/>
  <c r="G200" i="4" s="1"/>
  <c r="AA205" i="3"/>
  <c r="AB205" i="3"/>
  <c r="P206" i="3"/>
  <c r="Q205" i="3"/>
  <c r="W205" i="3" s="1"/>
  <c r="F204" i="4" s="1"/>
  <c r="O205" i="3"/>
  <c r="N204" i="3"/>
  <c r="M204" i="3"/>
  <c r="K205" i="3"/>
  <c r="L205" i="3"/>
  <c r="J206" i="3"/>
  <c r="I205" i="3"/>
  <c r="V203" i="3"/>
  <c r="E202" i="4" s="1"/>
  <c r="U203" i="3"/>
  <c r="D202" i="4" s="1"/>
  <c r="R204" i="3"/>
  <c r="S204" i="3" s="1"/>
  <c r="Z206" i="3" l="1"/>
  <c r="X202" i="3"/>
  <c r="G201" i="4" s="1"/>
  <c r="AB206" i="3"/>
  <c r="AA206" i="3"/>
  <c r="N205" i="3"/>
  <c r="M205" i="3"/>
  <c r="J207" i="3"/>
  <c r="L206" i="3"/>
  <c r="K206" i="3"/>
  <c r="I206" i="3"/>
  <c r="P207" i="3"/>
  <c r="O206" i="3"/>
  <c r="Q206" i="3"/>
  <c r="W206" i="3" s="1"/>
  <c r="F205" i="4" s="1"/>
  <c r="U204" i="3"/>
  <c r="D203" i="4" s="1"/>
  <c r="T204" i="3"/>
  <c r="R205" i="3"/>
  <c r="S205" i="3" s="1"/>
  <c r="Z207" i="3" l="1"/>
  <c r="X203" i="3"/>
  <c r="G202" i="4" s="1"/>
  <c r="AB207" i="3"/>
  <c r="AA207" i="3"/>
  <c r="K207" i="3"/>
  <c r="L207" i="3" s="1"/>
  <c r="J208" i="3"/>
  <c r="I207" i="3"/>
  <c r="P208" i="3"/>
  <c r="Q207" i="3"/>
  <c r="W207" i="3" s="1"/>
  <c r="F206" i="4" s="1"/>
  <c r="O207" i="3"/>
  <c r="M206" i="3"/>
  <c r="N206" i="3"/>
  <c r="T205" i="3"/>
  <c r="U205" i="3"/>
  <c r="D204" i="4" s="1"/>
  <c r="R206" i="3"/>
  <c r="T206" i="3" s="1"/>
  <c r="V204" i="3"/>
  <c r="E203" i="4" s="1"/>
  <c r="Z208" i="3" l="1"/>
  <c r="V205" i="3"/>
  <c r="E204" i="4" s="1"/>
  <c r="AB208" i="3"/>
  <c r="AA208" i="3"/>
  <c r="I208" i="3"/>
  <c r="J209" i="3"/>
  <c r="K208" i="3"/>
  <c r="L208" i="3" s="1"/>
  <c r="P209" i="3"/>
  <c r="Q208" i="3"/>
  <c r="W208" i="3" s="1"/>
  <c r="F207" i="4" s="1"/>
  <c r="O208" i="3"/>
  <c r="M207" i="3"/>
  <c r="N207" i="3"/>
  <c r="R207" i="3"/>
  <c r="T207" i="3" s="1"/>
  <c r="S206" i="3"/>
  <c r="X204" i="3"/>
  <c r="G203" i="4" s="1"/>
  <c r="V206" i="3"/>
  <c r="E205" i="4" s="1"/>
  <c r="Z209" i="3" l="1"/>
  <c r="U206" i="3"/>
  <c r="D205" i="4" s="1"/>
  <c r="X205" i="3"/>
  <c r="G204" i="4" s="1"/>
  <c r="AA209" i="3"/>
  <c r="AB209" i="3"/>
  <c r="K209" i="3"/>
  <c r="L209" i="3"/>
  <c r="J210" i="3"/>
  <c r="I209" i="3"/>
  <c r="O209" i="3"/>
  <c r="Q209" i="3"/>
  <c r="W209" i="3" s="1"/>
  <c r="F208" i="4" s="1"/>
  <c r="P210" i="3"/>
  <c r="M208" i="3"/>
  <c r="N208" i="3"/>
  <c r="S207" i="3"/>
  <c r="R208" i="3"/>
  <c r="T208" i="3" s="1"/>
  <c r="V207" i="3"/>
  <c r="E206" i="4" s="1"/>
  <c r="Z210" i="3" l="1"/>
  <c r="X206" i="3"/>
  <c r="G205" i="4" s="1"/>
  <c r="AB210" i="3"/>
  <c r="AA210" i="3"/>
  <c r="P211" i="3"/>
  <c r="O210" i="3"/>
  <c r="Q210" i="3"/>
  <c r="W210" i="3" s="1"/>
  <c r="F209" i="4" s="1"/>
  <c r="N209" i="3"/>
  <c r="M209" i="3"/>
  <c r="K210" i="3"/>
  <c r="L210" i="3" s="1"/>
  <c r="I210" i="3"/>
  <c r="J211" i="3"/>
  <c r="S208" i="3"/>
  <c r="U207" i="3"/>
  <c r="D206" i="4" s="1"/>
  <c r="R209" i="3"/>
  <c r="S209" i="3" s="1"/>
  <c r="V208" i="3"/>
  <c r="E207" i="4" s="1"/>
  <c r="Z211" i="3" l="1"/>
  <c r="U208" i="3"/>
  <c r="D207" i="4" s="1"/>
  <c r="AB211" i="3"/>
  <c r="AA211" i="3"/>
  <c r="J212" i="3"/>
  <c r="I211" i="3"/>
  <c r="L211" i="3"/>
  <c r="K211" i="3"/>
  <c r="N210" i="3"/>
  <c r="M210" i="3"/>
  <c r="Q211" i="3"/>
  <c r="W211" i="3" s="1"/>
  <c r="F210" i="4" s="1"/>
  <c r="P212" i="3"/>
  <c r="O211" i="3"/>
  <c r="X207" i="3"/>
  <c r="G206" i="4" s="1"/>
  <c r="T209" i="3"/>
  <c r="R210" i="3"/>
  <c r="T210" i="3" s="1"/>
  <c r="U209" i="3"/>
  <c r="D208" i="4" s="1"/>
  <c r="Z212" i="3" l="1"/>
  <c r="X208" i="3"/>
  <c r="G207" i="4" s="1"/>
  <c r="AB212" i="3"/>
  <c r="AA212" i="3"/>
  <c r="N211" i="3"/>
  <c r="M211" i="3"/>
  <c r="Q212" i="3"/>
  <c r="W212" i="3" s="1"/>
  <c r="F211" i="4" s="1"/>
  <c r="P213" i="3"/>
  <c r="O212" i="3"/>
  <c r="I212" i="3"/>
  <c r="K212" i="3"/>
  <c r="L212" i="3" s="1"/>
  <c r="J213" i="3"/>
  <c r="S210" i="3"/>
  <c r="V209" i="3"/>
  <c r="E208" i="4" s="1"/>
  <c r="R211" i="3"/>
  <c r="S211" i="3" s="1"/>
  <c r="V210" i="3"/>
  <c r="E209" i="4" s="1"/>
  <c r="Z213" i="3" l="1"/>
  <c r="AB213" i="3"/>
  <c r="AA213" i="3"/>
  <c r="J214" i="3"/>
  <c r="I213" i="3"/>
  <c r="K213" i="3"/>
  <c r="L213" i="3" s="1"/>
  <c r="N212" i="3"/>
  <c r="M212" i="3"/>
  <c r="P214" i="3"/>
  <c r="Q213" i="3"/>
  <c r="W213" i="3" s="1"/>
  <c r="F212" i="4" s="1"/>
  <c r="O213" i="3"/>
  <c r="U210" i="3"/>
  <c r="D209" i="4" s="1"/>
  <c r="X209" i="3"/>
  <c r="G208" i="4" s="1"/>
  <c r="T211" i="3"/>
  <c r="R212" i="3"/>
  <c r="T212" i="3" s="1"/>
  <c r="U211" i="3"/>
  <c r="D210" i="4" s="1"/>
  <c r="Z214" i="3" l="1"/>
  <c r="AB214" i="3"/>
  <c r="AA214" i="3"/>
  <c r="O214" i="3"/>
  <c r="P215" i="3"/>
  <c r="Q214" i="3"/>
  <c r="W214" i="3" s="1"/>
  <c r="F213" i="4" s="1"/>
  <c r="M213" i="3"/>
  <c r="N213" i="3"/>
  <c r="J215" i="3"/>
  <c r="K214" i="3"/>
  <c r="I214" i="3"/>
  <c r="L214" i="3"/>
  <c r="X210" i="3"/>
  <c r="G209" i="4" s="1"/>
  <c r="S212" i="3"/>
  <c r="V211" i="3"/>
  <c r="E210" i="4" s="1"/>
  <c r="V212" i="3"/>
  <c r="E211" i="4" s="1"/>
  <c r="R213" i="3"/>
  <c r="T213" i="3" s="1"/>
  <c r="Z215" i="3" l="1"/>
  <c r="AB215" i="3"/>
  <c r="AA215" i="3"/>
  <c r="I215" i="3"/>
  <c r="K215" i="3"/>
  <c r="L215" i="3"/>
  <c r="J216" i="3"/>
  <c r="M214" i="3"/>
  <c r="N214" i="3"/>
  <c r="Q215" i="3"/>
  <c r="W215" i="3" s="1"/>
  <c r="F214" i="4" s="1"/>
  <c r="P216" i="3"/>
  <c r="O215" i="3"/>
  <c r="R214" i="3"/>
  <c r="R215" i="3" s="1"/>
  <c r="U212" i="3"/>
  <c r="D211" i="4" s="1"/>
  <c r="X211" i="3"/>
  <c r="G210" i="4" s="1"/>
  <c r="S213" i="3"/>
  <c r="V213" i="3"/>
  <c r="E212" i="4" s="1"/>
  <c r="Z216" i="3" l="1"/>
  <c r="X212" i="3"/>
  <c r="G211" i="4" s="1"/>
  <c r="U213" i="3"/>
  <c r="D212" i="4" s="1"/>
  <c r="AA216" i="3"/>
  <c r="AB216" i="3"/>
  <c r="O216" i="3"/>
  <c r="P217" i="3"/>
  <c r="Q216" i="3"/>
  <c r="W216" i="3" s="1"/>
  <c r="F215" i="4" s="1"/>
  <c r="K216" i="3"/>
  <c r="I216" i="3"/>
  <c r="J217" i="3"/>
  <c r="L216" i="3"/>
  <c r="M215" i="3"/>
  <c r="N215" i="3"/>
  <c r="S214" i="3"/>
  <c r="T214" i="3"/>
  <c r="T215" i="3"/>
  <c r="S215" i="3"/>
  <c r="Z217" i="3" l="1"/>
  <c r="U214" i="3"/>
  <c r="D213" i="4" s="1"/>
  <c r="X213" i="3"/>
  <c r="G212" i="4" s="1"/>
  <c r="V214" i="3"/>
  <c r="E213" i="4" s="1"/>
  <c r="AB217" i="3"/>
  <c r="AA217" i="3"/>
  <c r="N216" i="3"/>
  <c r="M216" i="3"/>
  <c r="L217" i="3"/>
  <c r="I217" i="3"/>
  <c r="K217" i="3"/>
  <c r="J218" i="3"/>
  <c r="P218" i="3"/>
  <c r="Q217" i="3"/>
  <c r="W217" i="3" s="1"/>
  <c r="F216" i="4" s="1"/>
  <c r="O217" i="3"/>
  <c r="V215" i="3"/>
  <c r="E214" i="4" s="1"/>
  <c r="R216" i="3"/>
  <c r="T216" i="3" s="1"/>
  <c r="U215" i="3"/>
  <c r="D214" i="4" s="1"/>
  <c r="Z218" i="3" l="1"/>
  <c r="AB218" i="3"/>
  <c r="AA218" i="3"/>
  <c r="P219" i="3"/>
  <c r="Q218" i="3"/>
  <c r="W218" i="3" s="1"/>
  <c r="F217" i="4" s="1"/>
  <c r="O218" i="3"/>
  <c r="N217" i="3"/>
  <c r="M217" i="3"/>
  <c r="K218" i="3"/>
  <c r="L218" i="3" s="1"/>
  <c r="J219" i="3"/>
  <c r="I218" i="3"/>
  <c r="S216" i="3"/>
  <c r="R217" i="3"/>
  <c r="T217" i="3" s="1"/>
  <c r="V216" i="3"/>
  <c r="E215" i="4" s="1"/>
  <c r="Z219" i="3" l="1"/>
  <c r="X215" i="3"/>
  <c r="G214" i="4" s="1"/>
  <c r="X214" i="3"/>
  <c r="G213" i="4" s="1"/>
  <c r="AA219" i="3"/>
  <c r="AB219" i="3"/>
  <c r="I219" i="3"/>
  <c r="J220" i="3"/>
  <c r="K219" i="3"/>
  <c r="L219" i="3" s="1"/>
  <c r="N218" i="3"/>
  <c r="M218" i="3"/>
  <c r="P220" i="3"/>
  <c r="Q219" i="3"/>
  <c r="W219" i="3" s="1"/>
  <c r="F218" i="4" s="1"/>
  <c r="O219" i="3"/>
  <c r="U216" i="3"/>
  <c r="D215" i="4" s="1"/>
  <c r="S217" i="3"/>
  <c r="V217" i="3"/>
  <c r="E216" i="4" s="1"/>
  <c r="R218" i="3"/>
  <c r="S218" i="3" s="1"/>
  <c r="Z220" i="3" l="1"/>
  <c r="U217" i="3"/>
  <c r="D216" i="4" s="1"/>
  <c r="AB220" i="3"/>
  <c r="AA220" i="3"/>
  <c r="M219" i="3"/>
  <c r="N219" i="3"/>
  <c r="I220" i="3"/>
  <c r="L220" i="3"/>
  <c r="J221" i="3"/>
  <c r="K220" i="3"/>
  <c r="O220" i="3"/>
  <c r="Q220" i="3"/>
  <c r="W220" i="3" s="1"/>
  <c r="F219" i="4" s="1"/>
  <c r="P221" i="3"/>
  <c r="X216" i="3"/>
  <c r="G215" i="4" s="1"/>
  <c r="T218" i="3"/>
  <c r="R219" i="3"/>
  <c r="T219" i="3" s="1"/>
  <c r="U218" i="3"/>
  <c r="D217" i="4" s="1"/>
  <c r="Z221" i="3" l="1"/>
  <c r="V218" i="3"/>
  <c r="E217" i="4" s="1"/>
  <c r="X217" i="3"/>
  <c r="G216" i="4" s="1"/>
  <c r="AA221" i="3"/>
  <c r="AB221" i="3"/>
  <c r="Q221" i="3"/>
  <c r="W221" i="3" s="1"/>
  <c r="F220" i="4" s="1"/>
  <c r="P222" i="3"/>
  <c r="O221" i="3"/>
  <c r="J222" i="3"/>
  <c r="I221" i="3"/>
  <c r="K221" i="3"/>
  <c r="L221" i="3" s="1"/>
  <c r="M220" i="3"/>
  <c r="N220" i="3"/>
  <c r="S219" i="3"/>
  <c r="R220" i="3"/>
  <c r="T220" i="3" s="1"/>
  <c r="V219" i="3"/>
  <c r="E218" i="4" s="1"/>
  <c r="Z222" i="3" l="1"/>
  <c r="X218" i="3"/>
  <c r="G217" i="4" s="1"/>
  <c r="U219" i="3"/>
  <c r="D218" i="4" s="1"/>
  <c r="AB222" i="3"/>
  <c r="AA222" i="3"/>
  <c r="M221" i="3"/>
  <c r="N221" i="3"/>
  <c r="J223" i="3"/>
  <c r="K222" i="3"/>
  <c r="L222" i="3" s="1"/>
  <c r="I222" i="3"/>
  <c r="P223" i="3"/>
  <c r="Q222" i="3"/>
  <c r="W222" i="3" s="1"/>
  <c r="F221" i="4" s="1"/>
  <c r="O222" i="3"/>
  <c r="S220" i="3"/>
  <c r="V220" i="3"/>
  <c r="E219" i="4" s="1"/>
  <c r="R221" i="3"/>
  <c r="T221" i="3" s="1"/>
  <c r="Z223" i="3" l="1"/>
  <c r="X219" i="3"/>
  <c r="G218" i="4" s="1"/>
  <c r="AB223" i="3"/>
  <c r="AA223" i="3"/>
  <c r="O223" i="3"/>
  <c r="Q223" i="3"/>
  <c r="W223" i="3" s="1"/>
  <c r="F222" i="4" s="1"/>
  <c r="P224" i="3"/>
  <c r="N222" i="3"/>
  <c r="M222" i="3"/>
  <c r="K223" i="3"/>
  <c r="L223" i="3" s="1"/>
  <c r="J224" i="3"/>
  <c r="I223" i="3"/>
  <c r="U220" i="3"/>
  <c r="D219" i="4" s="1"/>
  <c r="S221" i="3"/>
  <c r="V221" i="3"/>
  <c r="E220" i="4" s="1"/>
  <c r="R222" i="3"/>
  <c r="S222" i="3" s="1"/>
  <c r="Z224" i="3" l="1"/>
  <c r="U221" i="3"/>
  <c r="D220" i="4" s="1"/>
  <c r="AB224" i="3"/>
  <c r="AA224" i="3"/>
  <c r="M223" i="3"/>
  <c r="N223" i="3"/>
  <c r="P225" i="3"/>
  <c r="O224" i="3"/>
  <c r="Q224" i="3"/>
  <c r="W224" i="3" s="1"/>
  <c r="F223" i="4" s="1"/>
  <c r="J225" i="3"/>
  <c r="I224" i="3"/>
  <c r="K224" i="3"/>
  <c r="L224" i="3"/>
  <c r="X220" i="3"/>
  <c r="G219" i="4" s="1"/>
  <c r="T222" i="3"/>
  <c r="U222" i="3"/>
  <c r="D221" i="4" s="1"/>
  <c r="R223" i="3"/>
  <c r="S223" i="3" s="1"/>
  <c r="Z225" i="3" l="1"/>
  <c r="V222" i="3"/>
  <c r="E221" i="4" s="1"/>
  <c r="X221" i="3"/>
  <c r="G220" i="4" s="1"/>
  <c r="AB225" i="3"/>
  <c r="AA225" i="3"/>
  <c r="N224" i="3"/>
  <c r="M224" i="3"/>
  <c r="O225" i="3"/>
  <c r="Q225" i="3"/>
  <c r="W225" i="3" s="1"/>
  <c r="F224" i="4" s="1"/>
  <c r="P226" i="3"/>
  <c r="J226" i="3"/>
  <c r="K225" i="3"/>
  <c r="L225" i="3" s="1"/>
  <c r="I225" i="3"/>
  <c r="T223" i="3"/>
  <c r="R224" i="3"/>
  <c r="T224" i="3" s="1"/>
  <c r="U223" i="3"/>
  <c r="D222" i="4" s="1"/>
  <c r="Z226" i="3" l="1"/>
  <c r="V223" i="3"/>
  <c r="E222" i="4" s="1"/>
  <c r="X222" i="3"/>
  <c r="G221" i="4" s="1"/>
  <c r="AB226" i="3"/>
  <c r="AA226" i="3"/>
  <c r="K226" i="3"/>
  <c r="L226" i="3" s="1"/>
  <c r="J227" i="3"/>
  <c r="I226" i="3"/>
  <c r="N225" i="3"/>
  <c r="M225" i="3"/>
  <c r="O226" i="3"/>
  <c r="P227" i="3"/>
  <c r="Q226" i="3"/>
  <c r="W226" i="3" s="1"/>
  <c r="F225" i="4" s="1"/>
  <c r="R225" i="3"/>
  <c r="S225" i="3" s="1"/>
  <c r="S224" i="3"/>
  <c r="V224" i="3"/>
  <c r="E223" i="4" s="1"/>
  <c r="Z227" i="3" l="1"/>
  <c r="X223" i="3"/>
  <c r="G222" i="4" s="1"/>
  <c r="U224" i="3"/>
  <c r="D223" i="4" s="1"/>
  <c r="AB227" i="3"/>
  <c r="AA227" i="3"/>
  <c r="P228" i="3"/>
  <c r="O227" i="3"/>
  <c r="Q227" i="3"/>
  <c r="W227" i="3" s="1"/>
  <c r="F226" i="4" s="1"/>
  <c r="K227" i="3"/>
  <c r="L227" i="3" s="1"/>
  <c r="I227" i="3"/>
  <c r="J228" i="3"/>
  <c r="M226" i="3"/>
  <c r="N226" i="3"/>
  <c r="T225" i="3"/>
  <c r="U225" i="3"/>
  <c r="D224" i="4" s="1"/>
  <c r="R226" i="3"/>
  <c r="S226" i="3" s="1"/>
  <c r="Z228" i="3" l="1"/>
  <c r="V225" i="3"/>
  <c r="E224" i="4" s="1"/>
  <c r="X224" i="3"/>
  <c r="G223" i="4" s="1"/>
  <c r="AA228" i="3"/>
  <c r="AB228" i="3"/>
  <c r="K228" i="3"/>
  <c r="L228" i="3" s="1"/>
  <c r="J229" i="3"/>
  <c r="I228" i="3"/>
  <c r="M227" i="3"/>
  <c r="N227" i="3"/>
  <c r="Q228" i="3"/>
  <c r="W228" i="3" s="1"/>
  <c r="F227" i="4" s="1"/>
  <c r="O228" i="3"/>
  <c r="P229" i="3"/>
  <c r="R227" i="3"/>
  <c r="T227" i="3" s="1"/>
  <c r="U226" i="3"/>
  <c r="D225" i="4" s="1"/>
  <c r="T226" i="3"/>
  <c r="Z229" i="3" l="1"/>
  <c r="X225" i="3"/>
  <c r="G224" i="4" s="1"/>
  <c r="AA229" i="3"/>
  <c r="AB229" i="3"/>
  <c r="P230" i="3"/>
  <c r="Q229" i="3"/>
  <c r="W229" i="3" s="1"/>
  <c r="F228" i="4" s="1"/>
  <c r="O229" i="3"/>
  <c r="K229" i="3"/>
  <c r="I229" i="3"/>
  <c r="J230" i="3"/>
  <c r="L229" i="3"/>
  <c r="N228" i="3"/>
  <c r="M228" i="3"/>
  <c r="R228" i="3"/>
  <c r="S228" i="3" s="1"/>
  <c r="S227" i="3"/>
  <c r="V227" i="3"/>
  <c r="E226" i="4" s="1"/>
  <c r="V226" i="3"/>
  <c r="E225" i="4" s="1"/>
  <c r="Z230" i="3" l="1"/>
  <c r="U227" i="3"/>
  <c r="D226" i="4" s="1"/>
  <c r="AB230" i="3"/>
  <c r="AA230" i="3"/>
  <c r="M229" i="3"/>
  <c r="N229" i="3"/>
  <c r="I230" i="3"/>
  <c r="J231" i="3"/>
  <c r="K230" i="3"/>
  <c r="L230" i="3" s="1"/>
  <c r="P231" i="3"/>
  <c r="Q230" i="3"/>
  <c r="W230" i="3" s="1"/>
  <c r="F229" i="4" s="1"/>
  <c r="O230" i="3"/>
  <c r="X226" i="3"/>
  <c r="G225" i="4" s="1"/>
  <c r="T228" i="3"/>
  <c r="U228" i="3"/>
  <c r="D227" i="4" s="1"/>
  <c r="R229" i="3"/>
  <c r="S229" i="3" s="1"/>
  <c r="Z231" i="3" l="1"/>
  <c r="X227" i="3"/>
  <c r="G226" i="4" s="1"/>
  <c r="V228" i="3"/>
  <c r="E227" i="4" s="1"/>
  <c r="AA231" i="3"/>
  <c r="AB231" i="3"/>
  <c r="O231" i="3"/>
  <c r="Q231" i="3"/>
  <c r="W231" i="3" s="1"/>
  <c r="F230" i="4" s="1"/>
  <c r="P232" i="3"/>
  <c r="M230" i="3"/>
  <c r="N230" i="3"/>
  <c r="J232" i="3"/>
  <c r="K231" i="3"/>
  <c r="L231" i="3" s="1"/>
  <c r="I231" i="3"/>
  <c r="U229" i="3"/>
  <c r="D228" i="4" s="1"/>
  <c r="T229" i="3"/>
  <c r="R230" i="3"/>
  <c r="T230" i="3" s="1"/>
  <c r="Z232" i="3" l="1"/>
  <c r="X228" i="3"/>
  <c r="G227" i="4" s="1"/>
  <c r="AB232" i="3"/>
  <c r="AA232" i="3"/>
  <c r="N231" i="3"/>
  <c r="M231" i="3"/>
  <c r="J233" i="3"/>
  <c r="K232" i="3"/>
  <c r="L232" i="3" s="1"/>
  <c r="I232" i="3"/>
  <c r="P233" i="3"/>
  <c r="Q232" i="3"/>
  <c r="W232" i="3" s="1"/>
  <c r="F231" i="4" s="1"/>
  <c r="O232" i="3"/>
  <c r="S230" i="3"/>
  <c r="V230" i="3"/>
  <c r="E229" i="4" s="1"/>
  <c r="V229" i="3"/>
  <c r="E228" i="4" s="1"/>
  <c r="R231" i="3"/>
  <c r="S231" i="3" s="1"/>
  <c r="Z233" i="3" l="1"/>
  <c r="U230" i="3"/>
  <c r="D229" i="4" s="1"/>
  <c r="AB233" i="3"/>
  <c r="AA233" i="3"/>
  <c r="I233" i="3"/>
  <c r="J234" i="3"/>
  <c r="K233" i="3"/>
  <c r="L233" i="3" s="1"/>
  <c r="Q233" i="3"/>
  <c r="W233" i="3" s="1"/>
  <c r="F232" i="4" s="1"/>
  <c r="P234" i="3"/>
  <c r="O233" i="3"/>
  <c r="N232" i="3"/>
  <c r="M232" i="3"/>
  <c r="X229" i="3"/>
  <c r="G228" i="4" s="1"/>
  <c r="R232" i="3"/>
  <c r="T232" i="3" s="1"/>
  <c r="U231" i="3"/>
  <c r="D230" i="4" s="1"/>
  <c r="T231" i="3"/>
  <c r="Z234" i="3" l="1"/>
  <c r="X230" i="3"/>
  <c r="G229" i="4" s="1"/>
  <c r="AB234" i="3"/>
  <c r="AA234" i="3"/>
  <c r="Q234" i="3"/>
  <c r="W234" i="3" s="1"/>
  <c r="F233" i="4" s="1"/>
  <c r="O234" i="3"/>
  <c r="P235" i="3"/>
  <c r="M233" i="3"/>
  <c r="N233" i="3"/>
  <c r="L234" i="3"/>
  <c r="K234" i="3"/>
  <c r="J235" i="3"/>
  <c r="I234" i="3"/>
  <c r="S232" i="3"/>
  <c r="V232" i="3"/>
  <c r="E231" i="4" s="1"/>
  <c r="V231" i="3"/>
  <c r="E230" i="4" s="1"/>
  <c r="R233" i="3"/>
  <c r="Z235" i="3" l="1"/>
  <c r="X231" i="3"/>
  <c r="G230" i="4" s="1"/>
  <c r="U232" i="3"/>
  <c r="D231" i="4" s="1"/>
  <c r="AB235" i="3"/>
  <c r="AA235" i="3"/>
  <c r="P236" i="3"/>
  <c r="Q235" i="3"/>
  <c r="W235" i="3" s="1"/>
  <c r="F234" i="4" s="1"/>
  <c r="O235" i="3"/>
  <c r="J236" i="3"/>
  <c r="L235" i="3"/>
  <c r="I235" i="3"/>
  <c r="K235" i="3"/>
  <c r="N234" i="3"/>
  <c r="M234" i="3"/>
  <c r="R234" i="3"/>
  <c r="S234" i="3" s="1"/>
  <c r="S233" i="3"/>
  <c r="T233" i="3"/>
  <c r="R235" i="3"/>
  <c r="Z236" i="3" l="1"/>
  <c r="X232" i="3"/>
  <c r="G231" i="4" s="1"/>
  <c r="U233" i="3"/>
  <c r="D232" i="4" s="1"/>
  <c r="AB236" i="3"/>
  <c r="AA236" i="3"/>
  <c r="L236" i="3"/>
  <c r="I236" i="3"/>
  <c r="J237" i="3"/>
  <c r="K236" i="3"/>
  <c r="M235" i="3"/>
  <c r="N235" i="3"/>
  <c r="P237" i="3"/>
  <c r="Q236" i="3"/>
  <c r="W236" i="3" s="1"/>
  <c r="F235" i="4" s="1"/>
  <c r="O236" i="3"/>
  <c r="T234" i="3"/>
  <c r="U234" i="3"/>
  <c r="D233" i="4" s="1"/>
  <c r="V233" i="3"/>
  <c r="E232" i="4" s="1"/>
  <c r="T235" i="3"/>
  <c r="S235" i="3"/>
  <c r="Z237" i="3" l="1"/>
  <c r="V234" i="3"/>
  <c r="E233" i="4" s="1"/>
  <c r="AB237" i="3"/>
  <c r="AA237" i="3"/>
  <c r="I237" i="3"/>
  <c r="J238" i="3"/>
  <c r="K237" i="3"/>
  <c r="L237" i="3" s="1"/>
  <c r="P238" i="3"/>
  <c r="O237" i="3"/>
  <c r="Q237" i="3"/>
  <c r="W237" i="3" s="1"/>
  <c r="F236" i="4" s="1"/>
  <c r="N236" i="3"/>
  <c r="M236" i="3"/>
  <c r="U235" i="3"/>
  <c r="D234" i="4" s="1"/>
  <c r="V235" i="3"/>
  <c r="E234" i="4" s="1"/>
  <c r="R236" i="3"/>
  <c r="T236" i="3" s="1"/>
  <c r="Z238" i="3" l="1"/>
  <c r="X234" i="3"/>
  <c r="G233" i="4" s="1"/>
  <c r="X233" i="3"/>
  <c r="G232" i="4" s="1"/>
  <c r="AB238" i="3"/>
  <c r="AA238" i="3"/>
  <c r="M237" i="3"/>
  <c r="N237" i="3"/>
  <c r="P239" i="3"/>
  <c r="Q238" i="3"/>
  <c r="W238" i="3" s="1"/>
  <c r="F237" i="4" s="1"/>
  <c r="O238" i="3"/>
  <c r="K238" i="3"/>
  <c r="L238" i="3"/>
  <c r="I238" i="3"/>
  <c r="J239" i="3"/>
  <c r="R237" i="3"/>
  <c r="S237" i="3" s="1"/>
  <c r="S236" i="3"/>
  <c r="V236" i="3"/>
  <c r="E235" i="4" s="1"/>
  <c r="R238" i="3"/>
  <c r="Z239" i="3" l="1"/>
  <c r="U236" i="3"/>
  <c r="D235" i="4" s="1"/>
  <c r="X235" i="3"/>
  <c r="G234" i="4" s="1"/>
  <c r="AB239" i="3"/>
  <c r="AA239" i="3"/>
  <c r="P240" i="3"/>
  <c r="O239" i="3"/>
  <c r="Q239" i="3"/>
  <c r="W239" i="3" s="1"/>
  <c r="F238" i="4" s="1"/>
  <c r="K239" i="3"/>
  <c r="I239" i="3"/>
  <c r="L239" i="3"/>
  <c r="M238" i="3"/>
  <c r="N238" i="3"/>
  <c r="T237" i="3"/>
  <c r="U237" i="3"/>
  <c r="D236" i="4" s="1"/>
  <c r="R239" i="3"/>
  <c r="T238" i="3"/>
  <c r="S238" i="3"/>
  <c r="J240" i="3"/>
  <c r="I240" i="3" s="1"/>
  <c r="Z240" i="3" l="1"/>
  <c r="X236" i="3"/>
  <c r="G235" i="4" s="1"/>
  <c r="V237" i="3"/>
  <c r="E236" i="4" s="1"/>
  <c r="AB240" i="3"/>
  <c r="AA240" i="3"/>
  <c r="M239" i="3"/>
  <c r="N239" i="3"/>
  <c r="Q240" i="3"/>
  <c r="W240" i="3" s="1"/>
  <c r="F239" i="4" s="1"/>
  <c r="P241" i="3"/>
  <c r="O240" i="3"/>
  <c r="V238" i="3"/>
  <c r="E237" i="4" s="1"/>
  <c r="U238" i="3"/>
  <c r="D237" i="4" s="1"/>
  <c r="J241" i="3"/>
  <c r="I241" i="3" s="1"/>
  <c r="K240" i="3"/>
  <c r="L240" i="3" s="1"/>
  <c r="T239" i="3"/>
  <c r="S239" i="3"/>
  <c r="Z241" i="3" l="1"/>
  <c r="X237" i="3"/>
  <c r="G236" i="4" s="1"/>
  <c r="AA241" i="3"/>
  <c r="AB241" i="3"/>
  <c r="P242" i="3"/>
  <c r="Q241" i="3"/>
  <c r="W241" i="3" s="1"/>
  <c r="F240" i="4" s="1"/>
  <c r="O241" i="3"/>
  <c r="R240" i="3"/>
  <c r="S240" i="3" s="1"/>
  <c r="V239" i="3"/>
  <c r="E238" i="4" s="1"/>
  <c r="U239" i="3"/>
  <c r="D238" i="4" s="1"/>
  <c r="N240" i="3"/>
  <c r="M240" i="3"/>
  <c r="K241" i="3"/>
  <c r="L241" i="3" s="1"/>
  <c r="J242" i="3"/>
  <c r="I242" i="3" s="1"/>
  <c r="Z242" i="3" l="1"/>
  <c r="X238" i="3"/>
  <c r="G237" i="4" s="1"/>
  <c r="AB242" i="3"/>
  <c r="AA242" i="3"/>
  <c r="P243" i="3"/>
  <c r="Q242" i="3"/>
  <c r="W242" i="3" s="1"/>
  <c r="F241" i="4" s="1"/>
  <c r="O242" i="3"/>
  <c r="T240" i="3"/>
  <c r="U240" i="3"/>
  <c r="D239" i="4" s="1"/>
  <c r="R241" i="3"/>
  <c r="T241" i="3" s="1"/>
  <c r="M241" i="3"/>
  <c r="N241" i="3"/>
  <c r="K242" i="3"/>
  <c r="L242" i="3" s="1"/>
  <c r="J243" i="3"/>
  <c r="I243" i="3" s="1"/>
  <c r="Z243" i="3" l="1"/>
  <c r="X239" i="3"/>
  <c r="G238" i="4" s="1"/>
  <c r="V240" i="3"/>
  <c r="E239" i="4" s="1"/>
  <c r="AB243" i="3"/>
  <c r="AA243" i="3"/>
  <c r="P244" i="3"/>
  <c r="Q243" i="3"/>
  <c r="W243" i="3" s="1"/>
  <c r="F242" i="4" s="1"/>
  <c r="O243" i="3"/>
  <c r="R242" i="3"/>
  <c r="T242" i="3" s="1"/>
  <c r="S241" i="3"/>
  <c r="V241" i="3"/>
  <c r="E240" i="4" s="1"/>
  <c r="R243" i="3"/>
  <c r="K243" i="3"/>
  <c r="L243" i="3" s="1"/>
  <c r="J244" i="3"/>
  <c r="I244" i="3" s="1"/>
  <c r="N242" i="3"/>
  <c r="M242" i="3"/>
  <c r="Z244" i="3" l="1"/>
  <c r="U241" i="3"/>
  <c r="D240" i="4" s="1"/>
  <c r="X240" i="3"/>
  <c r="G239" i="4" s="1"/>
  <c r="AB244" i="3"/>
  <c r="AA244" i="3"/>
  <c r="O244" i="3"/>
  <c r="Q244" i="3"/>
  <c r="W244" i="3" s="1"/>
  <c r="F243" i="4" s="1"/>
  <c r="P245" i="3"/>
  <c r="S242" i="3"/>
  <c r="V242" i="3"/>
  <c r="E241" i="4" s="1"/>
  <c r="N243" i="3"/>
  <c r="M243" i="3"/>
  <c r="T243" i="3"/>
  <c r="S243" i="3"/>
  <c r="K244" i="3"/>
  <c r="L244" i="3" s="1"/>
  <c r="J245" i="3"/>
  <c r="I245" i="3" s="1"/>
  <c r="Z245" i="3" l="1"/>
  <c r="X241" i="3"/>
  <c r="G240" i="4" s="1"/>
  <c r="U242" i="3"/>
  <c r="D241" i="4" s="1"/>
  <c r="AA245" i="3"/>
  <c r="AB245" i="3"/>
  <c r="P246" i="3"/>
  <c r="O245" i="3"/>
  <c r="Q245" i="3"/>
  <c r="W245" i="3" s="1"/>
  <c r="F244" i="4" s="1"/>
  <c r="U243" i="3"/>
  <c r="D242" i="4" s="1"/>
  <c r="V243" i="3"/>
  <c r="E242" i="4" s="1"/>
  <c r="R244" i="3"/>
  <c r="S244" i="3" s="1"/>
  <c r="J246" i="3"/>
  <c r="I246" i="3" s="1"/>
  <c r="K245" i="3"/>
  <c r="L245" i="3" s="1"/>
  <c r="N244" i="3"/>
  <c r="M244" i="3"/>
  <c r="Z246" i="3" l="1"/>
  <c r="X242" i="3"/>
  <c r="G241" i="4" s="1"/>
  <c r="AB246" i="3"/>
  <c r="AA246" i="3"/>
  <c r="P247" i="3"/>
  <c r="Q246" i="3"/>
  <c r="W246" i="3" s="1"/>
  <c r="F245" i="4" s="1"/>
  <c r="O246" i="3"/>
  <c r="T244" i="3"/>
  <c r="U244" i="3"/>
  <c r="D243" i="4" s="1"/>
  <c r="R245" i="3"/>
  <c r="T245" i="3" s="1"/>
  <c r="N245" i="3"/>
  <c r="M245" i="3"/>
  <c r="K246" i="3"/>
  <c r="L246" i="3" s="1"/>
  <c r="J247" i="3"/>
  <c r="I247" i="3" s="1"/>
  <c r="Z247" i="3" l="1"/>
  <c r="V244" i="3"/>
  <c r="E243" i="4" s="1"/>
  <c r="X243" i="3"/>
  <c r="G242" i="4" s="1"/>
  <c r="AB247" i="3"/>
  <c r="AA247" i="3"/>
  <c r="P248" i="3"/>
  <c r="Q247" i="3"/>
  <c r="W247" i="3" s="1"/>
  <c r="F246" i="4" s="1"/>
  <c r="O247" i="3"/>
  <c r="S245" i="3"/>
  <c r="V245" i="3"/>
  <c r="E244" i="4" s="1"/>
  <c r="R246" i="3"/>
  <c r="T246" i="3" s="1"/>
  <c r="K247" i="3"/>
  <c r="L247" i="3" s="1"/>
  <c r="J248" i="3"/>
  <c r="I248" i="3" s="1"/>
  <c r="N246" i="3"/>
  <c r="M246" i="3"/>
  <c r="Z248" i="3" l="1"/>
  <c r="U245" i="3"/>
  <c r="D244" i="4" s="1"/>
  <c r="X244" i="3"/>
  <c r="G243" i="4" s="1"/>
  <c r="AB248" i="3"/>
  <c r="AA248" i="3"/>
  <c r="O248" i="3"/>
  <c r="P249" i="3"/>
  <c r="Q248" i="3"/>
  <c r="W248" i="3" s="1"/>
  <c r="F247" i="4" s="1"/>
  <c r="S246" i="3"/>
  <c r="R247" i="3"/>
  <c r="T247" i="3" s="1"/>
  <c r="V246" i="3"/>
  <c r="E245" i="4" s="1"/>
  <c r="J249" i="3"/>
  <c r="I249" i="3" s="1"/>
  <c r="K248" i="3"/>
  <c r="L248" i="3" s="1"/>
  <c r="N247" i="3"/>
  <c r="M247" i="3"/>
  <c r="Z249" i="3" l="1"/>
  <c r="U246" i="3"/>
  <c r="D245" i="4" s="1"/>
  <c r="X245" i="3"/>
  <c r="G244" i="4" s="1"/>
  <c r="AB249" i="3"/>
  <c r="AA249" i="3"/>
  <c r="Q249" i="3"/>
  <c r="W249" i="3" s="1"/>
  <c r="F248" i="4" s="1"/>
  <c r="P250" i="3"/>
  <c r="O249" i="3"/>
  <c r="S247" i="3"/>
  <c r="R248" i="3"/>
  <c r="T248" i="3" s="1"/>
  <c r="V247" i="3"/>
  <c r="E246" i="4" s="1"/>
  <c r="R249" i="3"/>
  <c r="N248" i="3"/>
  <c r="M248" i="3"/>
  <c r="K249" i="3"/>
  <c r="L249" i="3" s="1"/>
  <c r="J250" i="3"/>
  <c r="I250" i="3" s="1"/>
  <c r="Z250" i="3" l="1"/>
  <c r="X246" i="3"/>
  <c r="G245" i="4" s="1"/>
  <c r="U247" i="3"/>
  <c r="D246" i="4" s="1"/>
  <c r="AB250" i="3"/>
  <c r="AA250" i="3"/>
  <c r="Q250" i="3"/>
  <c r="W250" i="3" s="1"/>
  <c r="F249" i="4" s="1"/>
  <c r="P251" i="3"/>
  <c r="O250" i="3"/>
  <c r="S248" i="3"/>
  <c r="V248" i="3"/>
  <c r="E247" i="4" s="1"/>
  <c r="N249" i="3"/>
  <c r="M249" i="3"/>
  <c r="T249" i="3"/>
  <c r="S249" i="3"/>
  <c r="K250" i="3"/>
  <c r="L250" i="3" s="1"/>
  <c r="J251" i="3"/>
  <c r="I251" i="3" s="1"/>
  <c r="Z251" i="3" l="1"/>
  <c r="X247" i="3"/>
  <c r="G246" i="4" s="1"/>
  <c r="U248" i="3"/>
  <c r="D247" i="4" s="1"/>
  <c r="AB251" i="3"/>
  <c r="AA251" i="3"/>
  <c r="O251" i="3"/>
  <c r="P252" i="3"/>
  <c r="Q251" i="3"/>
  <c r="W251" i="3" s="1"/>
  <c r="F250" i="4" s="1"/>
  <c r="R250" i="3"/>
  <c r="S250" i="3" s="1"/>
  <c r="V249" i="3"/>
  <c r="E248" i="4" s="1"/>
  <c r="U249" i="3"/>
  <c r="D248" i="4" s="1"/>
  <c r="J252" i="3"/>
  <c r="I252" i="3" s="1"/>
  <c r="K251" i="3"/>
  <c r="L251" i="3" s="1"/>
  <c r="R251" i="3"/>
  <c r="N250" i="3"/>
  <c r="M250" i="3"/>
  <c r="Z252" i="3" l="1"/>
  <c r="X248" i="3"/>
  <c r="G247" i="4" s="1"/>
  <c r="AA252" i="3"/>
  <c r="AB252" i="3"/>
  <c r="P253" i="3"/>
  <c r="Q252" i="3"/>
  <c r="W252" i="3" s="1"/>
  <c r="F251" i="4" s="1"/>
  <c r="O252" i="3"/>
  <c r="T250" i="3"/>
  <c r="U250" i="3"/>
  <c r="D249" i="4" s="1"/>
  <c r="T251" i="3"/>
  <c r="S251" i="3"/>
  <c r="K252" i="3"/>
  <c r="L252" i="3" s="1"/>
  <c r="J253" i="3"/>
  <c r="I253" i="3" s="1"/>
  <c r="N251" i="3"/>
  <c r="M251" i="3"/>
  <c r="Z253" i="3" l="1"/>
  <c r="V250" i="3"/>
  <c r="E249" i="4" s="1"/>
  <c r="X249" i="3"/>
  <c r="G248" i="4" s="1"/>
  <c r="AA253" i="3"/>
  <c r="AB253" i="3"/>
  <c r="P254" i="3"/>
  <c r="Q253" i="3"/>
  <c r="W253" i="3" s="1"/>
  <c r="F252" i="4" s="1"/>
  <c r="O253" i="3"/>
  <c r="U251" i="3"/>
  <c r="D250" i="4" s="1"/>
  <c r="R252" i="3"/>
  <c r="T252" i="3" s="1"/>
  <c r="V251" i="3"/>
  <c r="E250" i="4" s="1"/>
  <c r="M252" i="3"/>
  <c r="N252" i="3"/>
  <c r="K253" i="3"/>
  <c r="L253" i="3" s="1"/>
  <c r="J254" i="3"/>
  <c r="I254" i="3" s="1"/>
  <c r="Z254" i="3" l="1"/>
  <c r="X250" i="3"/>
  <c r="G249" i="4" s="1"/>
  <c r="AB254" i="3"/>
  <c r="AA254" i="3"/>
  <c r="P255" i="3"/>
  <c r="Q254" i="3"/>
  <c r="W254" i="3" s="1"/>
  <c r="F253" i="4" s="1"/>
  <c r="O254" i="3"/>
  <c r="S252" i="3"/>
  <c r="V252" i="3"/>
  <c r="E251" i="4" s="1"/>
  <c r="R253" i="3"/>
  <c r="S253" i="3" s="1"/>
  <c r="J255" i="3"/>
  <c r="I255" i="3" s="1"/>
  <c r="K254" i="3"/>
  <c r="L254" i="3" s="1"/>
  <c r="N253" i="3"/>
  <c r="M253" i="3"/>
  <c r="Z255" i="3" l="1"/>
  <c r="U252" i="3"/>
  <c r="D251" i="4" s="1"/>
  <c r="X251" i="3"/>
  <c r="G250" i="4" s="1"/>
  <c r="AB255" i="3"/>
  <c r="AA255" i="3"/>
  <c r="Q255" i="3"/>
  <c r="W255" i="3" s="1"/>
  <c r="F254" i="4" s="1"/>
  <c r="P256" i="3"/>
  <c r="O255" i="3"/>
  <c r="R254" i="3"/>
  <c r="T254" i="3" s="1"/>
  <c r="T253" i="3"/>
  <c r="U253" i="3"/>
  <c r="D252" i="4" s="1"/>
  <c r="K255" i="3"/>
  <c r="L255" i="3" s="1"/>
  <c r="J256" i="3"/>
  <c r="I256" i="3" s="1"/>
  <c r="N254" i="3"/>
  <c r="M254" i="3"/>
  <c r="R255" i="3"/>
  <c r="Z256" i="3" l="1"/>
  <c r="X252" i="3"/>
  <c r="G251" i="4" s="1"/>
  <c r="V253" i="3"/>
  <c r="E252" i="4" s="1"/>
  <c r="AB256" i="3"/>
  <c r="AA256" i="3"/>
  <c r="P257" i="3"/>
  <c r="O256" i="3"/>
  <c r="Q256" i="3"/>
  <c r="W256" i="3" s="1"/>
  <c r="F255" i="4" s="1"/>
  <c r="S254" i="3"/>
  <c r="V254" i="3"/>
  <c r="E253" i="4" s="1"/>
  <c r="K256" i="3"/>
  <c r="L256" i="3" s="1"/>
  <c r="J257" i="3"/>
  <c r="I257" i="3" s="1"/>
  <c r="T255" i="3"/>
  <c r="S255" i="3"/>
  <c r="R256" i="3"/>
  <c r="M255" i="3"/>
  <c r="N255" i="3"/>
  <c r="Z257" i="3" l="1"/>
  <c r="X253" i="3"/>
  <c r="G252" i="4" s="1"/>
  <c r="U254" i="3"/>
  <c r="D253" i="4" s="1"/>
  <c r="AB257" i="3"/>
  <c r="AA257" i="3"/>
  <c r="P258" i="3"/>
  <c r="O257" i="3"/>
  <c r="Q257" i="3"/>
  <c r="W257" i="3" s="1"/>
  <c r="F256" i="4" s="1"/>
  <c r="U255" i="3"/>
  <c r="D254" i="4" s="1"/>
  <c r="V255" i="3"/>
  <c r="E254" i="4" s="1"/>
  <c r="S256" i="3"/>
  <c r="T256" i="3"/>
  <c r="J258" i="3"/>
  <c r="I258" i="3" s="1"/>
  <c r="K257" i="3"/>
  <c r="L257" i="3" s="1"/>
  <c r="N256" i="3"/>
  <c r="M256" i="3"/>
  <c r="Z258" i="3" l="1"/>
  <c r="X254" i="3"/>
  <c r="G253" i="4" s="1"/>
  <c r="AB258" i="3"/>
  <c r="AA258" i="3"/>
  <c r="O258" i="3"/>
  <c r="Q258" i="3"/>
  <c r="W258" i="3" s="1"/>
  <c r="F257" i="4" s="1"/>
  <c r="P259" i="3"/>
  <c r="U256" i="3"/>
  <c r="D255" i="4" s="1"/>
  <c r="V256" i="3"/>
  <c r="E255" i="4" s="1"/>
  <c r="R257" i="3"/>
  <c r="S257" i="3" s="1"/>
  <c r="K258" i="3"/>
  <c r="L258" i="3" s="1"/>
  <c r="J259" i="3"/>
  <c r="I259" i="3" s="1"/>
  <c r="N257" i="3"/>
  <c r="M257" i="3"/>
  <c r="Z259" i="3" l="1"/>
  <c r="X255" i="3"/>
  <c r="G254" i="4" s="1"/>
  <c r="AB259" i="3"/>
  <c r="AA259" i="3"/>
  <c r="P260" i="3"/>
  <c r="Q259" i="3"/>
  <c r="W259" i="3" s="1"/>
  <c r="F258" i="4" s="1"/>
  <c r="O259" i="3"/>
  <c r="T257" i="3"/>
  <c r="R258" i="3"/>
  <c r="S258" i="3" s="1"/>
  <c r="U257" i="3"/>
  <c r="D256" i="4" s="1"/>
  <c r="K259" i="3"/>
  <c r="L259" i="3" s="1"/>
  <c r="J260" i="3"/>
  <c r="I260" i="3" s="1"/>
  <c r="M258" i="3"/>
  <c r="N258" i="3"/>
  <c r="Z260" i="3" l="1"/>
  <c r="X256" i="3"/>
  <c r="G255" i="4" s="1"/>
  <c r="T258" i="3"/>
  <c r="AB260" i="3"/>
  <c r="AA260" i="3"/>
  <c r="P261" i="3"/>
  <c r="Q260" i="3"/>
  <c r="W260" i="3" s="1"/>
  <c r="F259" i="4" s="1"/>
  <c r="O260" i="3"/>
  <c r="V257" i="3"/>
  <c r="E256" i="4" s="1"/>
  <c r="U258" i="3"/>
  <c r="D257" i="4" s="1"/>
  <c r="R259" i="3"/>
  <c r="S259" i="3" s="1"/>
  <c r="J261" i="3"/>
  <c r="I261" i="3" s="1"/>
  <c r="K260" i="3"/>
  <c r="L260" i="3" s="1"/>
  <c r="N259" i="3"/>
  <c r="M259" i="3"/>
  <c r="Z261" i="3" l="1"/>
  <c r="V258" i="3"/>
  <c r="E257" i="4" s="1"/>
  <c r="AB261" i="3"/>
  <c r="AA261" i="3"/>
  <c r="Q261" i="3"/>
  <c r="W261" i="3" s="1"/>
  <c r="F260" i="4" s="1"/>
  <c r="O261" i="3"/>
  <c r="P262" i="3"/>
  <c r="X257" i="3"/>
  <c r="G256" i="4" s="1"/>
  <c r="T259" i="3"/>
  <c r="R260" i="3"/>
  <c r="T260" i="3" s="1"/>
  <c r="U259" i="3"/>
  <c r="D258" i="4" s="1"/>
  <c r="N260" i="3"/>
  <c r="M260" i="3"/>
  <c r="K261" i="3"/>
  <c r="L261" i="3" s="1"/>
  <c r="J262" i="3"/>
  <c r="I262" i="3" s="1"/>
  <c r="Z262" i="3" l="1"/>
  <c r="X258" i="3"/>
  <c r="G257" i="4" s="1"/>
  <c r="V259" i="3"/>
  <c r="E258" i="4" s="1"/>
  <c r="AB262" i="3"/>
  <c r="AA262" i="3"/>
  <c r="P263" i="3"/>
  <c r="Q262" i="3"/>
  <c r="W262" i="3" s="1"/>
  <c r="F261" i="4" s="1"/>
  <c r="O262" i="3"/>
  <c r="R261" i="3"/>
  <c r="T261" i="3" s="1"/>
  <c r="S260" i="3"/>
  <c r="V260" i="3"/>
  <c r="E259" i="4" s="1"/>
  <c r="K262" i="3"/>
  <c r="L262" i="3" s="1"/>
  <c r="J263" i="3"/>
  <c r="I263" i="3" s="1"/>
  <c r="M261" i="3"/>
  <c r="N261" i="3"/>
  <c r="Z263" i="3" l="1"/>
  <c r="U260" i="3"/>
  <c r="D259" i="4" s="1"/>
  <c r="X259" i="3"/>
  <c r="G258" i="4" s="1"/>
  <c r="AB263" i="3"/>
  <c r="AA263" i="3"/>
  <c r="Q263" i="3"/>
  <c r="W263" i="3" s="1"/>
  <c r="F262" i="4" s="1"/>
  <c r="O263" i="3"/>
  <c r="P264" i="3"/>
  <c r="S261" i="3"/>
  <c r="V261" i="3"/>
  <c r="E260" i="4" s="1"/>
  <c r="R262" i="3"/>
  <c r="T262" i="3" s="1"/>
  <c r="J264" i="3"/>
  <c r="I264" i="3" s="1"/>
  <c r="K263" i="3"/>
  <c r="L263" i="3" s="1"/>
  <c r="N262" i="3"/>
  <c r="M262" i="3"/>
  <c r="Z264" i="3" l="1"/>
  <c r="X260" i="3"/>
  <c r="G259" i="4" s="1"/>
  <c r="U261" i="3"/>
  <c r="D260" i="4" s="1"/>
  <c r="AA264" i="3"/>
  <c r="AB264" i="3"/>
  <c r="P265" i="3"/>
  <c r="Q264" i="3"/>
  <c r="W264" i="3" s="1"/>
  <c r="F263" i="4" s="1"/>
  <c r="O264" i="3"/>
  <c r="S262" i="3"/>
  <c r="V262" i="3"/>
  <c r="E261" i="4" s="1"/>
  <c r="R263" i="3"/>
  <c r="T263" i="3" s="1"/>
  <c r="N263" i="3"/>
  <c r="M263" i="3"/>
  <c r="K264" i="3"/>
  <c r="L264" i="3" s="1"/>
  <c r="J265" i="3"/>
  <c r="I265" i="3" s="1"/>
  <c r="Z265" i="3" l="1"/>
  <c r="U262" i="3"/>
  <c r="D261" i="4" s="1"/>
  <c r="X261" i="3"/>
  <c r="G260" i="4" s="1"/>
  <c r="AB265" i="3"/>
  <c r="AA265" i="3"/>
  <c r="P266" i="3"/>
  <c r="O265" i="3"/>
  <c r="Q265" i="3"/>
  <c r="W265" i="3" s="1"/>
  <c r="F264" i="4" s="1"/>
  <c r="S263" i="3"/>
  <c r="V263" i="3"/>
  <c r="E262" i="4" s="1"/>
  <c r="R264" i="3"/>
  <c r="T264" i="3" s="1"/>
  <c r="K265" i="3"/>
  <c r="L265" i="3" s="1"/>
  <c r="J266" i="3"/>
  <c r="I266" i="3" s="1"/>
  <c r="M264" i="3"/>
  <c r="N264" i="3"/>
  <c r="Z266" i="3" l="1"/>
  <c r="U263" i="3"/>
  <c r="D262" i="4" s="1"/>
  <c r="X262" i="3"/>
  <c r="G261" i="4" s="1"/>
  <c r="AB266" i="3"/>
  <c r="AA266" i="3"/>
  <c r="Q266" i="3"/>
  <c r="W266" i="3" s="1"/>
  <c r="F265" i="4" s="1"/>
  <c r="O266" i="3"/>
  <c r="P267" i="3"/>
  <c r="S264" i="3"/>
  <c r="R265" i="3"/>
  <c r="S265" i="3" s="1"/>
  <c r="V264" i="3"/>
  <c r="E263" i="4" s="1"/>
  <c r="N265" i="3"/>
  <c r="M265" i="3"/>
  <c r="J267" i="3"/>
  <c r="I267" i="3" s="1"/>
  <c r="K266" i="3"/>
  <c r="L266" i="3" s="1"/>
  <c r="Z267" i="3" l="1"/>
  <c r="U264" i="3"/>
  <c r="D263" i="4" s="1"/>
  <c r="X263" i="3"/>
  <c r="G262" i="4" s="1"/>
  <c r="AB267" i="3"/>
  <c r="AA267" i="3"/>
  <c r="Q267" i="3"/>
  <c r="W267" i="3" s="1"/>
  <c r="F266" i="4" s="1"/>
  <c r="O267" i="3"/>
  <c r="P268" i="3"/>
  <c r="T265" i="3"/>
  <c r="U265" i="3"/>
  <c r="D264" i="4" s="1"/>
  <c r="R266" i="3"/>
  <c r="T266" i="3" s="1"/>
  <c r="N266" i="3"/>
  <c r="M266" i="3"/>
  <c r="K267" i="3"/>
  <c r="L267" i="3" s="1"/>
  <c r="J268" i="3"/>
  <c r="I268" i="3" s="1"/>
  <c r="Z268" i="3" l="1"/>
  <c r="X264" i="3"/>
  <c r="G263" i="4" s="1"/>
  <c r="V265" i="3"/>
  <c r="E264" i="4" s="1"/>
  <c r="AB268" i="3"/>
  <c r="AA268" i="3"/>
  <c r="P269" i="3"/>
  <c r="Q268" i="3"/>
  <c r="W268" i="3" s="1"/>
  <c r="F267" i="4" s="1"/>
  <c r="O268" i="3"/>
  <c r="R267" i="3"/>
  <c r="T267" i="3" s="1"/>
  <c r="S266" i="3"/>
  <c r="V266" i="3"/>
  <c r="E265" i="4" s="1"/>
  <c r="J269" i="3"/>
  <c r="I269" i="3" s="1"/>
  <c r="K268" i="3"/>
  <c r="L268" i="3" s="1"/>
  <c r="M267" i="3"/>
  <c r="N267" i="3"/>
  <c r="Z269" i="3" l="1"/>
  <c r="U266" i="3"/>
  <c r="D265" i="4" s="1"/>
  <c r="X265" i="3"/>
  <c r="G264" i="4" s="1"/>
  <c r="AA269" i="3"/>
  <c r="AB269" i="3"/>
  <c r="P270" i="3"/>
  <c r="O269" i="3"/>
  <c r="Q269" i="3"/>
  <c r="W269" i="3" s="1"/>
  <c r="F268" i="4" s="1"/>
  <c r="S267" i="3"/>
  <c r="V267" i="3"/>
  <c r="E266" i="4" s="1"/>
  <c r="R268" i="3"/>
  <c r="S268" i="3" s="1"/>
  <c r="K269" i="3"/>
  <c r="L269" i="3" s="1"/>
  <c r="J270" i="3"/>
  <c r="I270" i="3" s="1"/>
  <c r="N268" i="3"/>
  <c r="M268" i="3"/>
  <c r="Z270" i="3" l="1"/>
  <c r="X266" i="3"/>
  <c r="G265" i="4" s="1"/>
  <c r="U267" i="3"/>
  <c r="D266" i="4" s="1"/>
  <c r="AB270" i="3"/>
  <c r="AA270" i="3"/>
  <c r="Q270" i="3"/>
  <c r="W270" i="3" s="1"/>
  <c r="F269" i="4" s="1"/>
  <c r="O270" i="3"/>
  <c r="P271" i="3"/>
  <c r="R269" i="3"/>
  <c r="T269" i="3" s="1"/>
  <c r="U268" i="3"/>
  <c r="D267" i="4" s="1"/>
  <c r="T268" i="3"/>
  <c r="J271" i="3"/>
  <c r="I271" i="3" s="1"/>
  <c r="K270" i="3"/>
  <c r="L270" i="3" s="1"/>
  <c r="M269" i="3"/>
  <c r="N269" i="3"/>
  <c r="Z271" i="3" l="1"/>
  <c r="X267" i="3"/>
  <c r="G266" i="4" s="1"/>
  <c r="AB271" i="3"/>
  <c r="AA271" i="3"/>
  <c r="P272" i="3"/>
  <c r="Q271" i="3"/>
  <c r="W271" i="3" s="1"/>
  <c r="F270" i="4" s="1"/>
  <c r="O271" i="3"/>
  <c r="S269" i="3"/>
  <c r="R270" i="3"/>
  <c r="S270" i="3" s="1"/>
  <c r="V269" i="3"/>
  <c r="E268" i="4" s="1"/>
  <c r="V268" i="3"/>
  <c r="E267" i="4" s="1"/>
  <c r="R271" i="3"/>
  <c r="N270" i="3"/>
  <c r="M270" i="3"/>
  <c r="J272" i="3"/>
  <c r="I272" i="3" s="1"/>
  <c r="K271" i="3"/>
  <c r="L271" i="3" s="1"/>
  <c r="Z272" i="3" l="1"/>
  <c r="U269" i="3"/>
  <c r="D268" i="4" s="1"/>
  <c r="X268" i="3"/>
  <c r="G267" i="4" s="1"/>
  <c r="AB272" i="3"/>
  <c r="AA272" i="3"/>
  <c r="P273" i="3"/>
  <c r="Q272" i="3"/>
  <c r="W272" i="3" s="1"/>
  <c r="F271" i="4" s="1"/>
  <c r="O272" i="3"/>
  <c r="T270" i="3"/>
  <c r="U270" i="3"/>
  <c r="D269" i="4" s="1"/>
  <c r="J273" i="3"/>
  <c r="I273" i="3" s="1"/>
  <c r="K272" i="3"/>
  <c r="L272" i="3" s="1"/>
  <c r="T271" i="3"/>
  <c r="S271" i="3"/>
  <c r="N271" i="3"/>
  <c r="M271" i="3"/>
  <c r="R272" i="3"/>
  <c r="Z273" i="3" l="1"/>
  <c r="X269" i="3"/>
  <c r="G268" i="4" s="1"/>
  <c r="V270" i="3"/>
  <c r="E269" i="4" s="1"/>
  <c r="AB273" i="3"/>
  <c r="AA273" i="3"/>
  <c r="P274" i="3"/>
  <c r="Q273" i="3"/>
  <c r="W273" i="3" s="1"/>
  <c r="F272" i="4" s="1"/>
  <c r="O273" i="3"/>
  <c r="U271" i="3"/>
  <c r="D270" i="4" s="1"/>
  <c r="V271" i="3"/>
  <c r="E270" i="4" s="1"/>
  <c r="R273" i="3"/>
  <c r="J274" i="3"/>
  <c r="I274" i="3" s="1"/>
  <c r="K273" i="3"/>
  <c r="L273" i="3" s="1"/>
  <c r="T272" i="3"/>
  <c r="S272" i="3"/>
  <c r="N272" i="3"/>
  <c r="M272" i="3"/>
  <c r="Z274" i="3" l="1"/>
  <c r="X270" i="3"/>
  <c r="G269" i="4" s="1"/>
  <c r="AB274" i="3"/>
  <c r="AA274" i="3"/>
  <c r="P275" i="3"/>
  <c r="Q274" i="3"/>
  <c r="W274" i="3" s="1"/>
  <c r="F273" i="4" s="1"/>
  <c r="O274" i="3"/>
  <c r="U272" i="3"/>
  <c r="D271" i="4" s="1"/>
  <c r="V272" i="3"/>
  <c r="E271" i="4" s="1"/>
  <c r="N273" i="3"/>
  <c r="M273" i="3"/>
  <c r="R274" i="3"/>
  <c r="J275" i="3"/>
  <c r="I275" i="3" s="1"/>
  <c r="K274" i="3"/>
  <c r="L274" i="3" s="1"/>
  <c r="T273" i="3"/>
  <c r="S273" i="3"/>
  <c r="Z275" i="3" l="1"/>
  <c r="X271" i="3"/>
  <c r="G270" i="4" s="1"/>
  <c r="AB275" i="3"/>
  <c r="AA275" i="3"/>
  <c r="P276" i="3"/>
  <c r="Q275" i="3"/>
  <c r="W275" i="3" s="1"/>
  <c r="F274" i="4" s="1"/>
  <c r="O275" i="3"/>
  <c r="U273" i="3"/>
  <c r="D272" i="4" s="1"/>
  <c r="V273" i="3"/>
  <c r="E272" i="4" s="1"/>
  <c r="T274" i="3"/>
  <c r="S274" i="3"/>
  <c r="J276" i="3"/>
  <c r="I276" i="3" s="1"/>
  <c r="K275" i="3"/>
  <c r="L275" i="3" s="1"/>
  <c r="N274" i="3"/>
  <c r="M274" i="3"/>
  <c r="Z276" i="3" l="1"/>
  <c r="X272" i="3"/>
  <c r="G271" i="4" s="1"/>
  <c r="AA276" i="3"/>
  <c r="AB276" i="3"/>
  <c r="P277" i="3"/>
  <c r="O276" i="3"/>
  <c r="Q276" i="3"/>
  <c r="W276" i="3" s="1"/>
  <c r="F275" i="4" s="1"/>
  <c r="V274" i="3"/>
  <c r="E273" i="4" s="1"/>
  <c r="U274" i="3"/>
  <c r="D273" i="4" s="1"/>
  <c r="R275" i="3"/>
  <c r="T275" i="3" s="1"/>
  <c r="J277" i="3"/>
  <c r="I277" i="3" s="1"/>
  <c r="K276" i="3"/>
  <c r="L276" i="3" s="1"/>
  <c r="N275" i="3"/>
  <c r="M275" i="3"/>
  <c r="Z277" i="3" l="1"/>
  <c r="X273" i="3"/>
  <c r="G272" i="4" s="1"/>
  <c r="AA277" i="3"/>
  <c r="AB277" i="3"/>
  <c r="P278" i="3"/>
  <c r="Q277" i="3"/>
  <c r="W277" i="3" s="1"/>
  <c r="F276" i="4" s="1"/>
  <c r="O277" i="3"/>
  <c r="R276" i="3"/>
  <c r="S276" i="3" s="1"/>
  <c r="S275" i="3"/>
  <c r="V275" i="3"/>
  <c r="E274" i="4" s="1"/>
  <c r="R277" i="3"/>
  <c r="N276" i="3"/>
  <c r="M276" i="3"/>
  <c r="K277" i="3"/>
  <c r="L277" i="3" s="1"/>
  <c r="J278" i="3"/>
  <c r="I278" i="3" s="1"/>
  <c r="Z278" i="3" l="1"/>
  <c r="U275" i="3"/>
  <c r="D274" i="4" s="1"/>
  <c r="X274" i="3"/>
  <c r="G273" i="4" s="1"/>
  <c r="AB278" i="3"/>
  <c r="AA278" i="3"/>
  <c r="P279" i="3"/>
  <c r="Q278" i="3"/>
  <c r="W278" i="3" s="1"/>
  <c r="F277" i="4" s="1"/>
  <c r="O278" i="3"/>
  <c r="T276" i="3"/>
  <c r="U276" i="3"/>
  <c r="D275" i="4" s="1"/>
  <c r="K278" i="3"/>
  <c r="L278" i="3" s="1"/>
  <c r="J279" i="3"/>
  <c r="T277" i="3"/>
  <c r="S277" i="3"/>
  <c r="N277" i="3"/>
  <c r="M277" i="3"/>
  <c r="R278" i="3"/>
  <c r="Z279" i="3" l="1"/>
  <c r="X275" i="3"/>
  <c r="G274" i="4" s="1"/>
  <c r="V276" i="3"/>
  <c r="E275" i="4" s="1"/>
  <c r="AA279" i="3"/>
  <c r="AB279" i="3"/>
  <c r="P280" i="3"/>
  <c r="Q279" i="3"/>
  <c r="W279" i="3" s="1"/>
  <c r="F278" i="4" s="1"/>
  <c r="O279" i="3"/>
  <c r="V277" i="3"/>
  <c r="E276" i="4" s="1"/>
  <c r="U277" i="3"/>
  <c r="D276" i="4" s="1"/>
  <c r="J280" i="3"/>
  <c r="K279" i="3"/>
  <c r="L279" i="3" s="1"/>
  <c r="I279" i="3"/>
  <c r="T278" i="3"/>
  <c r="S278" i="3"/>
  <c r="N278" i="3"/>
  <c r="M278" i="3"/>
  <c r="Z280" i="3" l="1"/>
  <c r="X276" i="3"/>
  <c r="G275" i="4" s="1"/>
  <c r="AB280" i="3"/>
  <c r="AA280" i="3"/>
  <c r="O280" i="3"/>
  <c r="P281" i="3"/>
  <c r="Q280" i="3"/>
  <c r="W280" i="3" s="1"/>
  <c r="F279" i="4" s="1"/>
  <c r="V278" i="3"/>
  <c r="E277" i="4" s="1"/>
  <c r="U278" i="3"/>
  <c r="D277" i="4" s="1"/>
  <c r="R279" i="3"/>
  <c r="T279" i="3" s="1"/>
  <c r="N279" i="3"/>
  <c r="M279" i="3"/>
  <c r="K280" i="3"/>
  <c r="L280" i="3" s="1"/>
  <c r="I280" i="3"/>
  <c r="J281" i="3"/>
  <c r="Z281" i="3" l="1"/>
  <c r="X277" i="3"/>
  <c r="G276" i="4" s="1"/>
  <c r="AA281" i="3"/>
  <c r="AB281" i="3"/>
  <c r="P282" i="3"/>
  <c r="O281" i="3"/>
  <c r="Q281" i="3"/>
  <c r="W281" i="3" s="1"/>
  <c r="F280" i="4" s="1"/>
  <c r="S279" i="3"/>
  <c r="V279" i="3"/>
  <c r="E278" i="4" s="1"/>
  <c r="R280" i="3"/>
  <c r="T280" i="3" s="1"/>
  <c r="K281" i="3"/>
  <c r="L281" i="3" s="1"/>
  <c r="J282" i="3"/>
  <c r="I281" i="3"/>
  <c r="M280" i="3"/>
  <c r="N280" i="3"/>
  <c r="Z282" i="3" l="1"/>
  <c r="X278" i="3"/>
  <c r="G277" i="4" s="1"/>
  <c r="U279" i="3"/>
  <c r="D278" i="4" s="1"/>
  <c r="AB282" i="3"/>
  <c r="AA282" i="3"/>
  <c r="P283" i="3"/>
  <c r="Q282" i="3"/>
  <c r="W282" i="3" s="1"/>
  <c r="F281" i="4" s="1"/>
  <c r="O282" i="3"/>
  <c r="R281" i="3"/>
  <c r="T281" i="3" s="1"/>
  <c r="S280" i="3"/>
  <c r="V280" i="3"/>
  <c r="E279" i="4" s="1"/>
  <c r="J283" i="3"/>
  <c r="I282" i="3"/>
  <c r="K282" i="3"/>
  <c r="L282" i="3" s="1"/>
  <c r="N281" i="3"/>
  <c r="M281" i="3"/>
  <c r="Z283" i="3" l="1"/>
  <c r="U280" i="3"/>
  <c r="D279" i="4" s="1"/>
  <c r="X279" i="3"/>
  <c r="G278" i="4" s="1"/>
  <c r="AB283" i="3"/>
  <c r="AA283" i="3"/>
  <c r="S281" i="3"/>
  <c r="P284" i="3"/>
  <c r="Q283" i="3"/>
  <c r="W283" i="3" s="1"/>
  <c r="F282" i="4" s="1"/>
  <c r="O283" i="3"/>
  <c r="R282" i="3"/>
  <c r="T282" i="3" s="1"/>
  <c r="V281" i="3"/>
  <c r="E280" i="4" s="1"/>
  <c r="N282" i="3"/>
  <c r="M282" i="3"/>
  <c r="K283" i="3"/>
  <c r="L283" i="3" s="1"/>
  <c r="I283" i="3"/>
  <c r="J284" i="3"/>
  <c r="Z284" i="3" l="1"/>
  <c r="U281" i="3"/>
  <c r="D280" i="4" s="1"/>
  <c r="X280" i="3"/>
  <c r="G279" i="4" s="1"/>
  <c r="AB284" i="3"/>
  <c r="AA284" i="3"/>
  <c r="Q284" i="3"/>
  <c r="W284" i="3" s="1"/>
  <c r="F283" i="4" s="1"/>
  <c r="P285" i="3"/>
  <c r="O284" i="3"/>
  <c r="R283" i="3"/>
  <c r="S283" i="3" s="1"/>
  <c r="S282" i="3"/>
  <c r="V282" i="3"/>
  <c r="E281" i="4" s="1"/>
  <c r="K284" i="3"/>
  <c r="L284" i="3" s="1"/>
  <c r="I284" i="3"/>
  <c r="J285" i="3"/>
  <c r="M283" i="3"/>
  <c r="N283" i="3"/>
  <c r="R284" i="3"/>
  <c r="Z285" i="3" l="1"/>
  <c r="X281" i="3"/>
  <c r="G280" i="4" s="1"/>
  <c r="U282" i="3"/>
  <c r="D281" i="4" s="1"/>
  <c r="AB285" i="3"/>
  <c r="AA285" i="3"/>
  <c r="P286" i="3"/>
  <c r="O285" i="3"/>
  <c r="Q285" i="3"/>
  <c r="W285" i="3" s="1"/>
  <c r="F284" i="4" s="1"/>
  <c r="T283" i="3"/>
  <c r="U283" i="3"/>
  <c r="D282" i="4" s="1"/>
  <c r="J286" i="3"/>
  <c r="K285" i="3"/>
  <c r="L285" i="3" s="1"/>
  <c r="I285" i="3"/>
  <c r="S284" i="3"/>
  <c r="T284" i="3"/>
  <c r="N284" i="3"/>
  <c r="M284" i="3"/>
  <c r="Z286" i="3" l="1"/>
  <c r="X282" i="3"/>
  <c r="G281" i="4" s="1"/>
  <c r="V283" i="3"/>
  <c r="E282" i="4" s="1"/>
  <c r="AB286" i="3"/>
  <c r="AA286" i="3"/>
  <c r="P287" i="3"/>
  <c r="O286" i="3"/>
  <c r="Q286" i="3"/>
  <c r="W286" i="3" s="1"/>
  <c r="F285" i="4" s="1"/>
  <c r="U284" i="3"/>
  <c r="D283" i="4" s="1"/>
  <c r="R285" i="3"/>
  <c r="T285" i="3" s="1"/>
  <c r="V284" i="3"/>
  <c r="E283" i="4" s="1"/>
  <c r="N285" i="3"/>
  <c r="M285" i="3"/>
  <c r="K286" i="3"/>
  <c r="L286" i="3" s="1"/>
  <c r="I286" i="3"/>
  <c r="J287" i="3"/>
  <c r="Z287" i="3" l="1"/>
  <c r="X283" i="3"/>
  <c r="G282" i="4" s="1"/>
  <c r="AB287" i="3"/>
  <c r="AA287" i="3"/>
  <c r="Q287" i="3"/>
  <c r="W287" i="3" s="1"/>
  <c r="F286" i="4" s="1"/>
  <c r="O287" i="3"/>
  <c r="P288" i="3"/>
  <c r="R286" i="3"/>
  <c r="T286" i="3" s="1"/>
  <c r="S285" i="3"/>
  <c r="V285" i="3"/>
  <c r="E284" i="4" s="1"/>
  <c r="M286" i="3"/>
  <c r="N286" i="3"/>
  <c r="K287" i="3"/>
  <c r="L287" i="3" s="1"/>
  <c r="I287" i="3"/>
  <c r="J288" i="3"/>
  <c r="Z288" i="3" l="1"/>
  <c r="X284" i="3"/>
  <c r="G283" i="4" s="1"/>
  <c r="U285" i="3"/>
  <c r="D284" i="4" s="1"/>
  <c r="AA288" i="3"/>
  <c r="AB288" i="3"/>
  <c r="P289" i="3"/>
  <c r="Q288" i="3"/>
  <c r="W288" i="3" s="1"/>
  <c r="F287" i="4" s="1"/>
  <c r="O288" i="3"/>
  <c r="S286" i="3"/>
  <c r="R287" i="3"/>
  <c r="T287" i="3" s="1"/>
  <c r="V286" i="3"/>
  <c r="E285" i="4" s="1"/>
  <c r="N287" i="3"/>
  <c r="M287" i="3"/>
  <c r="J289" i="3"/>
  <c r="K288" i="3"/>
  <c r="L288" i="3" s="1"/>
  <c r="I288" i="3"/>
  <c r="Z289" i="3" l="1"/>
  <c r="X285" i="3"/>
  <c r="G284" i="4" s="1"/>
  <c r="U286" i="3"/>
  <c r="D285" i="4" s="1"/>
  <c r="AA289" i="3"/>
  <c r="AB289" i="3"/>
  <c r="P290" i="3"/>
  <c r="Q289" i="3"/>
  <c r="W289" i="3" s="1"/>
  <c r="F288" i="4" s="1"/>
  <c r="O289" i="3"/>
  <c r="S287" i="3"/>
  <c r="V287" i="3"/>
  <c r="E286" i="4" s="1"/>
  <c r="R288" i="3"/>
  <c r="T288" i="3" s="1"/>
  <c r="N288" i="3"/>
  <c r="M288" i="3"/>
  <c r="K289" i="3"/>
  <c r="L289" i="3" s="1"/>
  <c r="I289" i="3"/>
  <c r="J290" i="3"/>
  <c r="Z290" i="3" l="1"/>
  <c r="U287" i="3"/>
  <c r="D286" i="4" s="1"/>
  <c r="X286" i="3"/>
  <c r="G285" i="4" s="1"/>
  <c r="AB290" i="3"/>
  <c r="AA290" i="3"/>
  <c r="P291" i="3"/>
  <c r="Q290" i="3"/>
  <c r="W290" i="3" s="1"/>
  <c r="F289" i="4" s="1"/>
  <c r="O290" i="3"/>
  <c r="V288" i="3"/>
  <c r="E287" i="4" s="1"/>
  <c r="R289" i="3"/>
  <c r="T289" i="3" s="1"/>
  <c r="S288" i="3"/>
  <c r="M289" i="3"/>
  <c r="N289" i="3"/>
  <c r="K290" i="3"/>
  <c r="L290" i="3" s="1"/>
  <c r="J291" i="3"/>
  <c r="I290" i="3"/>
  <c r="Z291" i="3" l="1"/>
  <c r="X287" i="3"/>
  <c r="G286" i="4" s="1"/>
  <c r="AA291" i="3"/>
  <c r="AB291" i="3"/>
  <c r="Q291" i="3"/>
  <c r="W291" i="3" s="1"/>
  <c r="F290" i="4" s="1"/>
  <c r="O291" i="3"/>
  <c r="P292" i="3"/>
  <c r="S289" i="3"/>
  <c r="V289" i="3"/>
  <c r="E288" i="4" s="1"/>
  <c r="R290" i="3"/>
  <c r="S290" i="3" s="1"/>
  <c r="U288" i="3"/>
  <c r="D287" i="4" s="1"/>
  <c r="J292" i="3"/>
  <c r="K291" i="3"/>
  <c r="L291" i="3" s="1"/>
  <c r="I291" i="3"/>
  <c r="N290" i="3"/>
  <c r="M290" i="3"/>
  <c r="Z292" i="3" l="1"/>
  <c r="AB292" i="3"/>
  <c r="AA292" i="3"/>
  <c r="P293" i="3"/>
  <c r="O292" i="3"/>
  <c r="Q292" i="3"/>
  <c r="W292" i="3" s="1"/>
  <c r="F291" i="4" s="1"/>
  <c r="R291" i="3"/>
  <c r="T291" i="3" s="1"/>
  <c r="U289" i="3"/>
  <c r="D288" i="4" s="1"/>
  <c r="U290" i="3"/>
  <c r="D289" i="4" s="1"/>
  <c r="T290" i="3"/>
  <c r="X288" i="3"/>
  <c r="G287" i="4" s="1"/>
  <c r="N291" i="3"/>
  <c r="M291" i="3"/>
  <c r="R292" i="3"/>
  <c r="K292" i="3"/>
  <c r="L292" i="3" s="1"/>
  <c r="I292" i="3"/>
  <c r="J293" i="3"/>
  <c r="Z293" i="3" l="1"/>
  <c r="AB293" i="3"/>
  <c r="AA293" i="3"/>
  <c r="P294" i="3"/>
  <c r="O293" i="3"/>
  <c r="Q293" i="3"/>
  <c r="W293" i="3" s="1"/>
  <c r="F292" i="4" s="1"/>
  <c r="S291" i="3"/>
  <c r="X289" i="3"/>
  <c r="G288" i="4" s="1"/>
  <c r="V291" i="3"/>
  <c r="E290" i="4" s="1"/>
  <c r="V290" i="3"/>
  <c r="E289" i="4" s="1"/>
  <c r="T292" i="3"/>
  <c r="S292" i="3"/>
  <c r="K293" i="3"/>
  <c r="L293" i="3" s="1"/>
  <c r="J294" i="3"/>
  <c r="I293" i="3"/>
  <c r="M292" i="3"/>
  <c r="N292" i="3"/>
  <c r="Z294" i="3" l="1"/>
  <c r="X290" i="3"/>
  <c r="G289" i="4" s="1"/>
  <c r="AB294" i="3"/>
  <c r="AA294" i="3"/>
  <c r="P295" i="3"/>
  <c r="Q294" i="3"/>
  <c r="W294" i="3" s="1"/>
  <c r="F293" i="4" s="1"/>
  <c r="O294" i="3"/>
  <c r="U291" i="3"/>
  <c r="D290" i="4" s="1"/>
  <c r="U292" i="3"/>
  <c r="D291" i="4" s="1"/>
  <c r="V292" i="3"/>
  <c r="E291" i="4" s="1"/>
  <c r="R293" i="3"/>
  <c r="T293" i="3" s="1"/>
  <c r="N293" i="3"/>
  <c r="M293" i="3"/>
  <c r="J295" i="3"/>
  <c r="K294" i="3"/>
  <c r="L294" i="3" s="1"/>
  <c r="I294" i="3"/>
  <c r="Z295" i="3" l="1"/>
  <c r="AB295" i="3"/>
  <c r="AA295" i="3"/>
  <c r="P296" i="3"/>
  <c r="Q295" i="3"/>
  <c r="W295" i="3" s="1"/>
  <c r="F294" i="4" s="1"/>
  <c r="O295" i="3"/>
  <c r="X291" i="3"/>
  <c r="G290" i="4" s="1"/>
  <c r="S293" i="3"/>
  <c r="V293" i="3"/>
  <c r="E292" i="4" s="1"/>
  <c r="R294" i="3"/>
  <c r="T294" i="3" s="1"/>
  <c r="N294" i="3"/>
  <c r="M294" i="3"/>
  <c r="K295" i="3"/>
  <c r="L295" i="3" s="1"/>
  <c r="I295" i="3"/>
  <c r="J296" i="3"/>
  <c r="Z296" i="3" l="1"/>
  <c r="X292" i="3"/>
  <c r="G291" i="4" s="1"/>
  <c r="U293" i="3"/>
  <c r="D292" i="4" s="1"/>
  <c r="AB296" i="3"/>
  <c r="AA296" i="3"/>
  <c r="P297" i="3"/>
  <c r="Q296" i="3"/>
  <c r="W296" i="3" s="1"/>
  <c r="F295" i="4" s="1"/>
  <c r="O296" i="3"/>
  <c r="R295" i="3"/>
  <c r="T295" i="3" s="1"/>
  <c r="S294" i="3"/>
  <c r="V294" i="3"/>
  <c r="E293" i="4" s="1"/>
  <c r="K296" i="3"/>
  <c r="L296" i="3" s="1"/>
  <c r="I296" i="3"/>
  <c r="J297" i="3"/>
  <c r="M295" i="3"/>
  <c r="N295" i="3"/>
  <c r="Z297" i="3" l="1"/>
  <c r="U294" i="3"/>
  <c r="D293" i="4" s="1"/>
  <c r="X293" i="3"/>
  <c r="G292" i="4" s="1"/>
  <c r="AB297" i="3"/>
  <c r="AA297" i="3"/>
  <c r="O297" i="3"/>
  <c r="Q297" i="3"/>
  <c r="W297" i="3" s="1"/>
  <c r="F296" i="4" s="1"/>
  <c r="P298" i="3"/>
  <c r="S295" i="3"/>
  <c r="R296" i="3"/>
  <c r="S296" i="3" s="1"/>
  <c r="V295" i="3"/>
  <c r="E294" i="4" s="1"/>
  <c r="N296" i="3"/>
  <c r="M296" i="3"/>
  <c r="J298" i="3"/>
  <c r="K297" i="3"/>
  <c r="L297" i="3" s="1"/>
  <c r="I297" i="3"/>
  <c r="Z298" i="3" l="1"/>
  <c r="X294" i="3"/>
  <c r="G293" i="4" s="1"/>
  <c r="AB298" i="3"/>
  <c r="AA298" i="3"/>
  <c r="Q298" i="3"/>
  <c r="W298" i="3" s="1"/>
  <c r="F297" i="4" s="1"/>
  <c r="O298" i="3"/>
  <c r="P299" i="3"/>
  <c r="U295" i="3"/>
  <c r="D294" i="4" s="1"/>
  <c r="T296" i="3"/>
  <c r="U296" i="3"/>
  <c r="D295" i="4" s="1"/>
  <c r="R297" i="3"/>
  <c r="T297" i="3" s="1"/>
  <c r="K298" i="3"/>
  <c r="L298" i="3" s="1"/>
  <c r="I298" i="3"/>
  <c r="J299" i="3"/>
  <c r="N297" i="3"/>
  <c r="M297" i="3"/>
  <c r="Z299" i="3" l="1"/>
  <c r="V296" i="3"/>
  <c r="E295" i="4" s="1"/>
  <c r="AB299" i="3"/>
  <c r="AA299" i="3"/>
  <c r="Q299" i="3"/>
  <c r="W299" i="3" s="1"/>
  <c r="F298" i="4" s="1"/>
  <c r="O299" i="3"/>
  <c r="P300" i="3"/>
  <c r="X295" i="3"/>
  <c r="G294" i="4" s="1"/>
  <c r="S297" i="3"/>
  <c r="R298" i="3"/>
  <c r="T298" i="3" s="1"/>
  <c r="V297" i="3"/>
  <c r="E296" i="4" s="1"/>
  <c r="M298" i="3"/>
  <c r="N298" i="3"/>
  <c r="K299" i="3"/>
  <c r="L299" i="3" s="1"/>
  <c r="I299" i="3"/>
  <c r="J300" i="3"/>
  <c r="Z300" i="3" l="1"/>
  <c r="U297" i="3"/>
  <c r="D296" i="4" s="1"/>
  <c r="X296" i="3"/>
  <c r="G295" i="4" s="1"/>
  <c r="AB300" i="3"/>
  <c r="AA300" i="3"/>
  <c r="Q300" i="3"/>
  <c r="W300" i="3" s="1"/>
  <c r="F299" i="4" s="1"/>
  <c r="P301" i="3"/>
  <c r="O300" i="3"/>
  <c r="S298" i="3"/>
  <c r="R299" i="3"/>
  <c r="S299" i="3" s="1"/>
  <c r="V298" i="3"/>
  <c r="E297" i="4" s="1"/>
  <c r="N299" i="3"/>
  <c r="M299" i="3"/>
  <c r="R300" i="3"/>
  <c r="J301" i="3"/>
  <c r="K300" i="3"/>
  <c r="L300" i="3" s="1"/>
  <c r="I300" i="3"/>
  <c r="Z301" i="3" l="1"/>
  <c r="X297" i="3"/>
  <c r="G296" i="4" s="1"/>
  <c r="AA301" i="3"/>
  <c r="AB301" i="3"/>
  <c r="Q301" i="3"/>
  <c r="W301" i="3" s="1"/>
  <c r="F300" i="4" s="1"/>
  <c r="P302" i="3"/>
  <c r="O301" i="3"/>
  <c r="T299" i="3"/>
  <c r="U298" i="3"/>
  <c r="D297" i="4" s="1"/>
  <c r="U299" i="3"/>
  <c r="D298" i="4" s="1"/>
  <c r="T300" i="3"/>
  <c r="S300" i="3"/>
  <c r="R301" i="3"/>
  <c r="N300" i="3"/>
  <c r="M300" i="3"/>
  <c r="K301" i="3"/>
  <c r="L301" i="3" s="1"/>
  <c r="I301" i="3"/>
  <c r="J302" i="3"/>
  <c r="Z302" i="3" l="1"/>
  <c r="V299" i="3"/>
  <c r="E298" i="4" s="1"/>
  <c r="AB302" i="3"/>
  <c r="AA302" i="3"/>
  <c r="O302" i="3"/>
  <c r="P303" i="3"/>
  <c r="Q302" i="3"/>
  <c r="W302" i="3" s="1"/>
  <c r="F301" i="4" s="1"/>
  <c r="X298" i="3"/>
  <c r="G297" i="4" s="1"/>
  <c r="U300" i="3"/>
  <c r="D299" i="4" s="1"/>
  <c r="V300" i="3"/>
  <c r="E299" i="4" s="1"/>
  <c r="K302" i="3"/>
  <c r="L302" i="3" s="1"/>
  <c r="J303" i="3"/>
  <c r="I302" i="3"/>
  <c r="M301" i="3"/>
  <c r="N301" i="3"/>
  <c r="T301" i="3"/>
  <c r="S301" i="3"/>
  <c r="Z303" i="3" l="1"/>
  <c r="X299" i="3"/>
  <c r="G298" i="4" s="1"/>
  <c r="AA303" i="3"/>
  <c r="AB303" i="3"/>
  <c r="P304" i="3"/>
  <c r="Q303" i="3"/>
  <c r="W303" i="3" s="1"/>
  <c r="F302" i="4" s="1"/>
  <c r="O303" i="3"/>
  <c r="R302" i="3"/>
  <c r="S302" i="3" s="1"/>
  <c r="V301" i="3"/>
  <c r="E300" i="4" s="1"/>
  <c r="U301" i="3"/>
  <c r="D300" i="4" s="1"/>
  <c r="J304" i="3"/>
  <c r="K303" i="3"/>
  <c r="L303" i="3" s="1"/>
  <c r="I303" i="3"/>
  <c r="N302" i="3"/>
  <c r="M302" i="3"/>
  <c r="Z304" i="3" l="1"/>
  <c r="X300" i="3"/>
  <c r="G299" i="4" s="1"/>
  <c r="AB304" i="3"/>
  <c r="AA304" i="3"/>
  <c r="P305" i="3"/>
  <c r="O304" i="3"/>
  <c r="Q304" i="3"/>
  <c r="W304" i="3" s="1"/>
  <c r="F303" i="4" s="1"/>
  <c r="R303" i="3"/>
  <c r="S303" i="3" s="1"/>
  <c r="T302" i="3"/>
  <c r="U302" i="3"/>
  <c r="D301" i="4" s="1"/>
  <c r="K304" i="3"/>
  <c r="L304" i="3" s="1"/>
  <c r="I304" i="3"/>
  <c r="J305" i="3"/>
  <c r="N303" i="3"/>
  <c r="M303" i="3"/>
  <c r="Z305" i="3" l="1"/>
  <c r="X301" i="3"/>
  <c r="G300" i="4" s="1"/>
  <c r="V302" i="3"/>
  <c r="E301" i="4" s="1"/>
  <c r="AA305" i="3"/>
  <c r="AB305" i="3"/>
  <c r="Q305" i="3"/>
  <c r="W305" i="3" s="1"/>
  <c r="F304" i="4" s="1"/>
  <c r="P306" i="3"/>
  <c r="O305" i="3"/>
  <c r="T303" i="3"/>
  <c r="R304" i="3"/>
  <c r="T304" i="3" s="1"/>
  <c r="U303" i="3"/>
  <c r="D302" i="4" s="1"/>
  <c r="K305" i="3"/>
  <c r="L305" i="3" s="1"/>
  <c r="J306" i="3"/>
  <c r="I305" i="3"/>
  <c r="M304" i="3"/>
  <c r="N304" i="3"/>
  <c r="Z306" i="3" l="1"/>
  <c r="X302" i="3"/>
  <c r="G301" i="4" s="1"/>
  <c r="V303" i="3"/>
  <c r="E302" i="4" s="1"/>
  <c r="AB306" i="3"/>
  <c r="AA306" i="3"/>
  <c r="O306" i="3"/>
  <c r="P307" i="3"/>
  <c r="Q306" i="3"/>
  <c r="W306" i="3" s="1"/>
  <c r="F305" i="4" s="1"/>
  <c r="S304" i="3"/>
  <c r="R305" i="3"/>
  <c r="T305" i="3" s="1"/>
  <c r="V304" i="3"/>
  <c r="E303" i="4" s="1"/>
  <c r="N305" i="3"/>
  <c r="M305" i="3"/>
  <c r="J307" i="3"/>
  <c r="K306" i="3"/>
  <c r="L306" i="3" s="1"/>
  <c r="I306" i="3"/>
  <c r="Z307" i="3" l="1"/>
  <c r="X303" i="3"/>
  <c r="G302" i="4" s="1"/>
  <c r="AB307" i="3"/>
  <c r="AA307" i="3"/>
  <c r="O307" i="3"/>
  <c r="P308" i="3"/>
  <c r="Q307" i="3"/>
  <c r="W307" i="3" s="1"/>
  <c r="F306" i="4" s="1"/>
  <c r="U304" i="3"/>
  <c r="D303" i="4" s="1"/>
  <c r="S305" i="3"/>
  <c r="V305" i="3"/>
  <c r="E304" i="4" s="1"/>
  <c r="R306" i="3"/>
  <c r="T306" i="3" s="1"/>
  <c r="K307" i="3"/>
  <c r="L307" i="3" s="1"/>
  <c r="I307" i="3"/>
  <c r="J308" i="3"/>
  <c r="N306" i="3"/>
  <c r="M306" i="3"/>
  <c r="Z308" i="3" l="1"/>
  <c r="U305" i="3"/>
  <c r="D304" i="4" s="1"/>
  <c r="AB308" i="3"/>
  <c r="AA308" i="3"/>
  <c r="P309" i="3"/>
  <c r="O308" i="3"/>
  <c r="Q308" i="3"/>
  <c r="W308" i="3" s="1"/>
  <c r="F307" i="4" s="1"/>
  <c r="S306" i="3"/>
  <c r="X304" i="3"/>
  <c r="G303" i="4" s="1"/>
  <c r="R307" i="3"/>
  <c r="T307" i="3" s="1"/>
  <c r="V306" i="3"/>
  <c r="E305" i="4" s="1"/>
  <c r="M307" i="3"/>
  <c r="N307" i="3"/>
  <c r="K308" i="3"/>
  <c r="L308" i="3" s="1"/>
  <c r="I308" i="3"/>
  <c r="J309" i="3"/>
  <c r="Z309" i="3" l="1"/>
  <c r="U306" i="3"/>
  <c r="D305" i="4" s="1"/>
  <c r="X305" i="3"/>
  <c r="G304" i="4" s="1"/>
  <c r="AB309" i="3"/>
  <c r="AA309" i="3"/>
  <c r="P310" i="3"/>
  <c r="Q309" i="3"/>
  <c r="W309" i="3" s="1"/>
  <c r="F308" i="4" s="1"/>
  <c r="O309" i="3"/>
  <c r="S307" i="3"/>
  <c r="V307" i="3"/>
  <c r="E306" i="4" s="1"/>
  <c r="R308" i="3"/>
  <c r="S308" i="3" s="1"/>
  <c r="J310" i="3"/>
  <c r="K309" i="3"/>
  <c r="L309" i="3" s="1"/>
  <c r="I309" i="3"/>
  <c r="N308" i="3"/>
  <c r="M308" i="3"/>
  <c r="Z310" i="3" l="1"/>
  <c r="U307" i="3"/>
  <c r="D306" i="4" s="1"/>
  <c r="X306" i="3"/>
  <c r="G305" i="4" s="1"/>
  <c r="AB310" i="3"/>
  <c r="AA310" i="3"/>
  <c r="Q310" i="3"/>
  <c r="W310" i="3" s="1"/>
  <c r="F309" i="4" s="1"/>
  <c r="P311" i="3"/>
  <c r="O310" i="3"/>
  <c r="U308" i="3"/>
  <c r="D307" i="4" s="1"/>
  <c r="R309" i="3"/>
  <c r="T309" i="3" s="1"/>
  <c r="T308" i="3"/>
  <c r="N309" i="3"/>
  <c r="M309" i="3"/>
  <c r="K310" i="3"/>
  <c r="L310" i="3" s="1"/>
  <c r="I310" i="3"/>
  <c r="J311" i="3"/>
  <c r="Z311" i="3" l="1"/>
  <c r="X307" i="3"/>
  <c r="G306" i="4" s="1"/>
  <c r="AB311" i="3"/>
  <c r="AA311" i="3"/>
  <c r="O311" i="3"/>
  <c r="Q311" i="3"/>
  <c r="W311" i="3" s="1"/>
  <c r="F310" i="4" s="1"/>
  <c r="P312" i="3"/>
  <c r="R310" i="3"/>
  <c r="T310" i="3" s="1"/>
  <c r="S309" i="3"/>
  <c r="V309" i="3"/>
  <c r="E308" i="4" s="1"/>
  <c r="V308" i="3"/>
  <c r="E307" i="4" s="1"/>
  <c r="R311" i="3"/>
  <c r="K311" i="3"/>
  <c r="L311" i="3" s="1"/>
  <c r="I311" i="3"/>
  <c r="J312" i="3"/>
  <c r="M310" i="3"/>
  <c r="N310" i="3"/>
  <c r="Z312" i="3" l="1"/>
  <c r="AA312" i="3"/>
  <c r="AB312" i="3"/>
  <c r="P313" i="3"/>
  <c r="O312" i="3"/>
  <c r="Q312" i="3"/>
  <c r="W312" i="3" s="1"/>
  <c r="F311" i="4" s="1"/>
  <c r="X308" i="3"/>
  <c r="G307" i="4" s="1"/>
  <c r="S310" i="3"/>
  <c r="U309" i="3"/>
  <c r="D308" i="4" s="1"/>
  <c r="V310" i="3"/>
  <c r="E309" i="4" s="1"/>
  <c r="N311" i="3"/>
  <c r="M311" i="3"/>
  <c r="S311" i="3"/>
  <c r="T311" i="3"/>
  <c r="J313" i="3"/>
  <c r="K312" i="3"/>
  <c r="L312" i="3" s="1"/>
  <c r="I312" i="3"/>
  <c r="Z313" i="3" l="1"/>
  <c r="U310" i="3"/>
  <c r="D309" i="4" s="1"/>
  <c r="AA313" i="3"/>
  <c r="AB313" i="3"/>
  <c r="O313" i="3"/>
  <c r="Q313" i="3"/>
  <c r="W313" i="3" s="1"/>
  <c r="F312" i="4" s="1"/>
  <c r="P314" i="3"/>
  <c r="X309" i="3"/>
  <c r="G308" i="4" s="1"/>
  <c r="R312" i="3"/>
  <c r="T312" i="3" s="1"/>
  <c r="V311" i="3"/>
  <c r="E310" i="4" s="1"/>
  <c r="U311" i="3"/>
  <c r="D310" i="4" s="1"/>
  <c r="N312" i="3"/>
  <c r="M312" i="3"/>
  <c r="K313" i="3"/>
  <c r="L313" i="3" s="1"/>
  <c r="I313" i="3"/>
  <c r="J314" i="3"/>
  <c r="Z314" i="3" l="1"/>
  <c r="X310" i="3"/>
  <c r="G309" i="4" s="1"/>
  <c r="AB314" i="3"/>
  <c r="AA314" i="3"/>
  <c r="P315" i="3"/>
  <c r="Q314" i="3"/>
  <c r="W314" i="3" s="1"/>
  <c r="F313" i="4" s="1"/>
  <c r="O314" i="3"/>
  <c r="S312" i="3"/>
  <c r="V312" i="3"/>
  <c r="E311" i="4" s="1"/>
  <c r="R313" i="3"/>
  <c r="T313" i="3" s="1"/>
  <c r="K314" i="3"/>
  <c r="L314" i="3" s="1"/>
  <c r="J315" i="3"/>
  <c r="I314" i="3"/>
  <c r="M313" i="3"/>
  <c r="N313" i="3"/>
  <c r="Z315" i="3" l="1"/>
  <c r="X311" i="3"/>
  <c r="G310" i="4" s="1"/>
  <c r="U312" i="3"/>
  <c r="D311" i="4" s="1"/>
  <c r="AB315" i="3"/>
  <c r="AA315" i="3"/>
  <c r="Q315" i="3"/>
  <c r="W315" i="3" s="1"/>
  <c r="F314" i="4" s="1"/>
  <c r="O315" i="3"/>
  <c r="P316" i="3"/>
  <c r="S313" i="3"/>
  <c r="V313" i="3"/>
  <c r="E312" i="4" s="1"/>
  <c r="R314" i="3"/>
  <c r="S314" i="3" s="1"/>
  <c r="J316" i="3"/>
  <c r="K315" i="3"/>
  <c r="L315" i="3" s="1"/>
  <c r="I315" i="3"/>
  <c r="N314" i="3"/>
  <c r="M314" i="3"/>
  <c r="Z316" i="3" l="1"/>
  <c r="U313" i="3"/>
  <c r="D312" i="4" s="1"/>
  <c r="X312" i="3"/>
  <c r="G311" i="4" s="1"/>
  <c r="AB316" i="3"/>
  <c r="AA316" i="3"/>
  <c r="O316" i="3"/>
  <c r="Q316" i="3"/>
  <c r="W316" i="3" s="1"/>
  <c r="F315" i="4" s="1"/>
  <c r="P317" i="3"/>
  <c r="R315" i="3"/>
  <c r="T315" i="3" s="1"/>
  <c r="T314" i="3"/>
  <c r="U314" i="3"/>
  <c r="D313" i="4" s="1"/>
  <c r="N315" i="3"/>
  <c r="M315" i="3"/>
  <c r="K316" i="3"/>
  <c r="L316" i="3" s="1"/>
  <c r="I316" i="3"/>
  <c r="J317" i="3"/>
  <c r="J318" i="3" s="1"/>
  <c r="J319" i="3" s="1"/>
  <c r="J320" i="3" s="1"/>
  <c r="A316" i="4" l="1"/>
  <c r="Z317" i="3"/>
  <c r="V314" i="3"/>
  <c r="E313" i="4" s="1"/>
  <c r="X313" i="3"/>
  <c r="G312" i="4" s="1"/>
  <c r="AA317" i="3"/>
  <c r="J316" i="4" s="1"/>
  <c r="AB317" i="3"/>
  <c r="O317" i="3"/>
  <c r="Q317" i="3"/>
  <c r="W317" i="3" s="1"/>
  <c r="P318" i="3"/>
  <c r="S315" i="3"/>
  <c r="V315" i="3"/>
  <c r="E314" i="4" s="1"/>
  <c r="R316" i="3"/>
  <c r="T316" i="3" s="1"/>
  <c r="M316" i="3"/>
  <c r="N316" i="3"/>
  <c r="Z318" i="3" l="1"/>
  <c r="U315" i="3"/>
  <c r="D314" i="4" s="1"/>
  <c r="X314" i="3"/>
  <c r="G313" i="4" s="1"/>
  <c r="AB318" i="3"/>
  <c r="AA318" i="3"/>
  <c r="Q318" i="3"/>
  <c r="W318" i="3" s="1"/>
  <c r="O318" i="3"/>
  <c r="R317" i="3"/>
  <c r="T317" i="3" s="1"/>
  <c r="C316" i="4" s="1"/>
  <c r="S316" i="3"/>
  <c r="V316" i="3"/>
  <c r="E315" i="4" s="1"/>
  <c r="U316" i="3" l="1"/>
  <c r="D315" i="4" s="1"/>
  <c r="X315" i="3"/>
  <c r="G314" i="4" s="1"/>
  <c r="S317" i="3"/>
  <c r="V317" i="3"/>
  <c r="E316" i="4" s="1"/>
  <c r="R318" i="3"/>
  <c r="S318" i="3" s="1"/>
  <c r="X316" i="3" l="1"/>
  <c r="G315" i="4" s="1"/>
  <c r="U317" i="3"/>
  <c r="D316" i="4" s="1"/>
  <c r="B316" i="4"/>
  <c r="T318" i="3"/>
  <c r="V318" i="3" s="1"/>
  <c r="U318" i="3"/>
  <c r="X317" i="3" l="1"/>
  <c r="G316" i="4" s="1"/>
  <c r="F316" i="4"/>
  <c r="X318" i="3"/>
  <c r="Y318" i="3" s="1"/>
  <c r="Y317" i="3" s="1"/>
  <c r="Y316" i="3" l="1"/>
  <c r="I316" i="4"/>
  <c r="Y315" i="3"/>
  <c r="H314" i="4" l="1"/>
  <c r="I314" i="4"/>
  <c r="H315" i="4"/>
  <c r="I315" i="4"/>
  <c r="Y314" i="3"/>
  <c r="I313" i="4" l="1"/>
  <c r="H313" i="4"/>
  <c r="Y313" i="3"/>
  <c r="H312" i="4" l="1"/>
  <c r="I312" i="4"/>
  <c r="Y312" i="3"/>
  <c r="H311" i="4" l="1"/>
  <c r="I311" i="4"/>
  <c r="Y311" i="3"/>
  <c r="H310" i="4" l="1"/>
  <c r="I310" i="4"/>
  <c r="Y310" i="3"/>
  <c r="H309" i="4" l="1"/>
  <c r="I309" i="4"/>
  <c r="Y309" i="3"/>
  <c r="H308" i="4" l="1"/>
  <c r="I308" i="4"/>
  <c r="Y308" i="3"/>
  <c r="H307" i="4" l="1"/>
  <c r="I307" i="4"/>
  <c r="Y307" i="3"/>
  <c r="H306" i="4" l="1"/>
  <c r="I306" i="4"/>
  <c r="Y306" i="3"/>
  <c r="H305" i="4" l="1"/>
  <c r="I305" i="4"/>
  <c r="Y305" i="3"/>
  <c r="H304" i="4" l="1"/>
  <c r="I304" i="4"/>
  <c r="Y304" i="3"/>
  <c r="H303" i="4" l="1"/>
  <c r="I303" i="4"/>
  <c r="Y303" i="3"/>
  <c r="B11" i="1"/>
  <c r="E11" i="1"/>
  <c r="C12" i="1"/>
  <c r="H302" i="4" l="1"/>
  <c r="I302" i="4"/>
  <c r="Y302" i="3"/>
  <c r="C4" i="2"/>
  <c r="H301" i="4" l="1"/>
  <c r="I301" i="4"/>
  <c r="Y301" i="3"/>
  <c r="C14" i="2"/>
  <c r="C12" i="2"/>
  <c r="C9" i="2"/>
  <c r="C10" i="2"/>
  <c r="D10" i="2" s="1"/>
  <c r="H300" i="4" l="1"/>
  <c r="I300" i="4"/>
  <c r="Y300" i="3"/>
  <c r="D9" i="2"/>
  <c r="C13" i="2"/>
  <c r="C6" i="2"/>
  <c r="H299" i="4" l="1"/>
  <c r="I299" i="4"/>
  <c r="Y299" i="3"/>
  <c r="P17" i="2"/>
  <c r="X2" i="2"/>
  <c r="AA2" i="3" s="1"/>
  <c r="T2" i="2"/>
  <c r="R2" i="2"/>
  <c r="P2" i="2"/>
  <c r="Q2" i="3" s="1"/>
  <c r="N2" i="2"/>
  <c r="N2" i="3" s="1"/>
  <c r="H298" i="4" l="1"/>
  <c r="I298" i="4"/>
  <c r="Y298" i="3"/>
  <c r="Q17" i="2"/>
  <c r="C1" i="2"/>
  <c r="X5" i="2"/>
  <c r="AA5" i="3" s="1"/>
  <c r="T5" i="2"/>
  <c r="R5" i="2"/>
  <c r="P5" i="2"/>
  <c r="Q5" i="3" s="1"/>
  <c r="N5" i="2"/>
  <c r="H297" i="4" l="1"/>
  <c r="I297" i="4"/>
  <c r="Y297" i="3"/>
  <c r="D31" i="2"/>
  <c r="H296" i="4" l="1"/>
  <c r="I296" i="4"/>
  <c r="Y296" i="3"/>
  <c r="D18" i="2"/>
  <c r="D19" i="2"/>
  <c r="D20" i="2"/>
  <c r="D21" i="2"/>
  <c r="D22" i="2"/>
  <c r="D23" i="2"/>
  <c r="D24" i="2"/>
  <c r="D25" i="2"/>
  <c r="D26" i="2"/>
  <c r="D27" i="2"/>
  <c r="D28" i="2"/>
  <c r="D29" i="2"/>
  <c r="D30" i="2"/>
  <c r="D32" i="2"/>
  <c r="D33" i="2"/>
  <c r="D34" i="2"/>
  <c r="D35" i="2"/>
  <c r="D36" i="2"/>
  <c r="D37" i="2"/>
  <c r="D38" i="2"/>
  <c r="D39" i="2"/>
  <c r="D40" i="2"/>
  <c r="D41" i="2"/>
  <c r="D42" i="2"/>
  <c r="D43" i="2"/>
  <c r="D44" i="2"/>
  <c r="D45" i="2"/>
  <c r="D46" i="2"/>
  <c r="D48" i="2"/>
  <c r="D47" i="2"/>
  <c r="D49" i="2"/>
  <c r="D50" i="2"/>
  <c r="D51" i="2"/>
  <c r="D52" i="2"/>
  <c r="D53" i="2"/>
  <c r="D54" i="2"/>
  <c r="D55" i="2"/>
  <c r="D56" i="2"/>
  <c r="D57" i="2"/>
  <c r="D58" i="2"/>
  <c r="D60" i="2"/>
  <c r="D59" i="2"/>
  <c r="H295" i="4" l="1"/>
  <c r="I295" i="4"/>
  <c r="Y295" i="3"/>
  <c r="Q12" i="2"/>
  <c r="H294" i="4" l="1"/>
  <c r="I294" i="4"/>
  <c r="Y294" i="3"/>
  <c r="Q13" i="2"/>
  <c r="H293" i="4" l="1"/>
  <c r="I293" i="4"/>
  <c r="Y293" i="3"/>
  <c r="J12" i="2"/>
  <c r="H13" i="2"/>
  <c r="H12" i="2"/>
  <c r="H292" i="4" l="1"/>
  <c r="I292" i="4"/>
  <c r="Y292" i="3"/>
  <c r="F9" i="1"/>
  <c r="F8" i="1"/>
  <c r="H291" i="4" l="1"/>
  <c r="I291" i="4"/>
  <c r="Y291" i="3"/>
  <c r="I316" i="1"/>
  <c r="F316" i="1" s="1"/>
  <c r="J15" i="1"/>
  <c r="I15" i="1"/>
  <c r="G15" i="1"/>
  <c r="H290" i="4" l="1"/>
  <c r="I290" i="4"/>
  <c r="Y290" i="3"/>
  <c r="E316" i="1"/>
  <c r="D316" i="1" s="1"/>
  <c r="C316" i="1" s="1"/>
  <c r="B316" i="1" s="1"/>
  <c r="G316" i="1"/>
  <c r="I289" i="4" l="1"/>
  <c r="H289" i="4"/>
  <c r="Y289" i="3"/>
  <c r="A316" i="1"/>
  <c r="J316" i="1" s="1"/>
  <c r="H15" i="1"/>
  <c r="H288" i="4" l="1"/>
  <c r="I288" i="4"/>
  <c r="Y288" i="3"/>
  <c r="D15" i="1"/>
  <c r="H287" i="4" l="1"/>
  <c r="I287" i="4"/>
  <c r="Y287" i="3"/>
  <c r="F15" i="1"/>
  <c r="E15" i="1"/>
  <c r="C15" i="1"/>
  <c r="B15" i="1"/>
  <c r="H286" i="4" l="1"/>
  <c r="I286" i="4"/>
  <c r="Y286" i="3"/>
  <c r="F7" i="1"/>
  <c r="C11" i="2"/>
  <c r="H285" i="4" l="1"/>
  <c r="I285" i="4"/>
  <c r="Y285" i="3"/>
  <c r="P18" i="2"/>
  <c r="C8" i="2"/>
  <c r="C7" i="2"/>
  <c r="G4" i="2"/>
  <c r="X4" i="2"/>
  <c r="AA4" i="3" s="1"/>
  <c r="T4" i="2"/>
  <c r="R4" i="2"/>
  <c r="P4" i="2"/>
  <c r="Q4" i="3" s="1"/>
  <c r="N4" i="2"/>
  <c r="T3" i="2"/>
  <c r="R3" i="2"/>
  <c r="T3" i="3" s="1"/>
  <c r="P3" i="2"/>
  <c r="Q3" i="3" s="1"/>
  <c r="N3" i="2"/>
  <c r="D8" i="2" l="1"/>
  <c r="O17" i="2"/>
  <c r="G6" i="2"/>
  <c r="G5" i="2"/>
  <c r="H284" i="4"/>
  <c r="I284" i="4"/>
  <c r="G9" i="2"/>
  <c r="Y284" i="3"/>
  <c r="P19" i="2"/>
  <c r="Q18" i="2"/>
  <c r="G8" i="2" l="1"/>
  <c r="W9" i="2"/>
  <c r="I283" i="4"/>
  <c r="H283" i="4"/>
  <c r="Y283" i="3"/>
  <c r="P20" i="2"/>
  <c r="Q19" i="2"/>
  <c r="G7" i="2"/>
  <c r="M11" i="2" s="1"/>
  <c r="Z17" i="2"/>
  <c r="G10" i="2"/>
  <c r="G12" i="2" s="1"/>
  <c r="H282" i="4" l="1"/>
  <c r="I282" i="4"/>
  <c r="Y282" i="3"/>
  <c r="G13" i="2"/>
  <c r="I14" i="2" s="1"/>
  <c r="P21" i="2"/>
  <c r="Q20" i="2"/>
  <c r="O18" i="2"/>
  <c r="Z18" i="2"/>
  <c r="R17" i="2"/>
  <c r="H281" i="4" l="1"/>
  <c r="I281" i="4"/>
  <c r="Y281" i="3"/>
  <c r="H15" i="2"/>
  <c r="E12" i="1" s="1"/>
  <c r="I13" i="2"/>
  <c r="S17" i="2"/>
  <c r="AA17" i="2" s="1"/>
  <c r="T17" i="2"/>
  <c r="AB17" i="2" s="1"/>
  <c r="P22" i="2"/>
  <c r="Q21" i="2"/>
  <c r="O20" i="2"/>
  <c r="O19" i="2"/>
  <c r="O21" i="2"/>
  <c r="Z19" i="2"/>
  <c r="R18" i="2"/>
  <c r="H280" i="4" l="1"/>
  <c r="I280" i="4"/>
  <c r="W17" i="2"/>
  <c r="Y280" i="3"/>
  <c r="S18" i="2"/>
  <c r="AA18" i="2" s="1"/>
  <c r="T18" i="2"/>
  <c r="AB18" i="2" s="1"/>
  <c r="P23" i="2"/>
  <c r="Q22" i="2"/>
  <c r="V17" i="2"/>
  <c r="U17" i="2"/>
  <c r="O22" i="2"/>
  <c r="Z20" i="2"/>
  <c r="R19" i="2"/>
  <c r="H279" i="4" l="1"/>
  <c r="I279" i="4"/>
  <c r="W18" i="2"/>
  <c r="Y279" i="3"/>
  <c r="S19" i="2"/>
  <c r="AA19" i="2" s="1"/>
  <c r="T19" i="2"/>
  <c r="AB19" i="2" s="1"/>
  <c r="P24" i="2"/>
  <c r="Q23" i="2"/>
  <c r="V18" i="2"/>
  <c r="O23" i="2"/>
  <c r="X17" i="2"/>
  <c r="Z21" i="2"/>
  <c r="R20" i="2"/>
  <c r="U18" i="2"/>
  <c r="I278" i="4" l="1"/>
  <c r="H278" i="4"/>
  <c r="W19" i="2"/>
  <c r="Y278" i="3"/>
  <c r="H16" i="1"/>
  <c r="S20" i="2"/>
  <c r="AA20" i="2" s="1"/>
  <c r="T20" i="2"/>
  <c r="AB20" i="2" s="1"/>
  <c r="P25" i="2"/>
  <c r="Q24" i="2"/>
  <c r="V19" i="2"/>
  <c r="O24" i="2"/>
  <c r="U19" i="2"/>
  <c r="X18" i="2"/>
  <c r="Z22" i="2"/>
  <c r="R21" i="2"/>
  <c r="I277" i="4" l="1"/>
  <c r="H277" i="4"/>
  <c r="W20" i="2"/>
  <c r="Y277" i="3"/>
  <c r="H17" i="1"/>
  <c r="S21" i="2"/>
  <c r="AA21" i="2" s="1"/>
  <c r="T21" i="2"/>
  <c r="AB21" i="2" s="1"/>
  <c r="P26" i="2"/>
  <c r="Q25" i="2"/>
  <c r="V20" i="2"/>
  <c r="O25" i="2"/>
  <c r="X19" i="2"/>
  <c r="U20" i="2"/>
  <c r="Z23" i="2"/>
  <c r="R22" i="2"/>
  <c r="H276" i="4" l="1"/>
  <c r="I276" i="4"/>
  <c r="W21" i="2"/>
  <c r="Y276" i="3"/>
  <c r="H18" i="1"/>
  <c r="S22" i="2"/>
  <c r="AA22" i="2" s="1"/>
  <c r="T22" i="2"/>
  <c r="AB22" i="2" s="1"/>
  <c r="P27" i="2"/>
  <c r="Q26" i="2"/>
  <c r="U21" i="2"/>
  <c r="X20" i="2"/>
  <c r="O26" i="2"/>
  <c r="V21" i="2"/>
  <c r="Z24" i="2"/>
  <c r="R23" i="2"/>
  <c r="W22" i="2" l="1"/>
  <c r="H275" i="4"/>
  <c r="I275" i="4"/>
  <c r="Y275" i="3"/>
  <c r="H19" i="1"/>
  <c r="S23" i="2"/>
  <c r="AA23" i="2" s="1"/>
  <c r="T23" i="2"/>
  <c r="AB23" i="2" s="1"/>
  <c r="P28" i="2"/>
  <c r="Q27" i="2"/>
  <c r="V22" i="2"/>
  <c r="X21" i="2"/>
  <c r="O27" i="2"/>
  <c r="U22" i="2"/>
  <c r="Z25" i="2"/>
  <c r="R24" i="2"/>
  <c r="H274" i="4" l="1"/>
  <c r="I274" i="4"/>
  <c r="W23" i="2"/>
  <c r="Y274" i="3"/>
  <c r="H20" i="1"/>
  <c r="S24" i="2"/>
  <c r="AA24" i="2" s="1"/>
  <c r="T24" i="2"/>
  <c r="AB24" i="2" s="1"/>
  <c r="P29" i="2"/>
  <c r="Q28" i="2"/>
  <c r="V23" i="2"/>
  <c r="X22" i="2"/>
  <c r="O28" i="2"/>
  <c r="U23" i="2"/>
  <c r="Z26" i="2"/>
  <c r="R25" i="2"/>
  <c r="H273" i="4" l="1"/>
  <c r="I273" i="4"/>
  <c r="W24" i="2"/>
  <c r="Y273" i="3"/>
  <c r="H21" i="1"/>
  <c r="S25" i="2"/>
  <c r="AA25" i="2" s="1"/>
  <c r="T25" i="2"/>
  <c r="AB25" i="2" s="1"/>
  <c r="P30" i="2"/>
  <c r="Q29" i="2"/>
  <c r="V24" i="2"/>
  <c r="U24" i="2"/>
  <c r="X23" i="2"/>
  <c r="O29" i="2"/>
  <c r="Z27" i="2"/>
  <c r="R26" i="2"/>
  <c r="H272" i="4" l="1"/>
  <c r="I272" i="4"/>
  <c r="W25" i="2"/>
  <c r="Y272" i="3"/>
  <c r="H22" i="1"/>
  <c r="S26" i="2"/>
  <c r="AA26" i="2" s="1"/>
  <c r="T26" i="2"/>
  <c r="AB26" i="2" s="1"/>
  <c r="P31" i="2"/>
  <c r="Q30" i="2"/>
  <c r="V25" i="2"/>
  <c r="O30" i="2"/>
  <c r="X24" i="2"/>
  <c r="U25" i="2"/>
  <c r="Z28" i="2"/>
  <c r="R27" i="2"/>
  <c r="I271" i="4" l="1"/>
  <c r="H271" i="4"/>
  <c r="W26" i="2"/>
  <c r="Y271" i="3"/>
  <c r="H23" i="1"/>
  <c r="S27" i="2"/>
  <c r="AA27" i="2" s="1"/>
  <c r="T27" i="2"/>
  <c r="AB27" i="2" s="1"/>
  <c r="P32" i="2"/>
  <c r="Q31" i="2"/>
  <c r="V26" i="2"/>
  <c r="U26" i="2"/>
  <c r="X25" i="2"/>
  <c r="O31" i="2"/>
  <c r="Z29" i="2"/>
  <c r="R28" i="2"/>
  <c r="H270" i="4" l="1"/>
  <c r="I270" i="4"/>
  <c r="W27" i="2"/>
  <c r="Y270" i="3"/>
  <c r="H24" i="1"/>
  <c r="S28" i="2"/>
  <c r="AA28" i="2" s="1"/>
  <c r="T28" i="2"/>
  <c r="AB28" i="2" s="1"/>
  <c r="P33" i="2"/>
  <c r="Q32" i="2"/>
  <c r="X26" i="2"/>
  <c r="U27" i="2"/>
  <c r="O32" i="2"/>
  <c r="V27" i="2"/>
  <c r="Z30" i="2"/>
  <c r="R29" i="2"/>
  <c r="H269" i="4" l="1"/>
  <c r="I269" i="4"/>
  <c r="W28" i="2"/>
  <c r="Y269" i="3"/>
  <c r="H25" i="1"/>
  <c r="S29" i="2"/>
  <c r="AA29" i="2" s="1"/>
  <c r="T29" i="2"/>
  <c r="AB29" i="2" s="1"/>
  <c r="P34" i="2"/>
  <c r="Q33" i="2"/>
  <c r="V28" i="2"/>
  <c r="X27" i="2"/>
  <c r="O33" i="2"/>
  <c r="U28" i="2"/>
  <c r="Z31" i="2"/>
  <c r="R30" i="2"/>
  <c r="H268" i="4" l="1"/>
  <c r="I268" i="4"/>
  <c r="W29" i="2"/>
  <c r="Y268" i="3"/>
  <c r="H26" i="1"/>
  <c r="S30" i="2"/>
  <c r="AA30" i="2" s="1"/>
  <c r="T30" i="2"/>
  <c r="AB30" i="2" s="1"/>
  <c r="P35" i="2"/>
  <c r="Q34" i="2"/>
  <c r="V29" i="2"/>
  <c r="O34" i="2"/>
  <c r="X28" i="2"/>
  <c r="U29" i="2"/>
  <c r="Z32" i="2"/>
  <c r="R31" i="2"/>
  <c r="H267" i="4" l="1"/>
  <c r="I267" i="4"/>
  <c r="W30" i="2"/>
  <c r="Y267" i="3"/>
  <c r="H27" i="1"/>
  <c r="S31" i="2"/>
  <c r="AA31" i="2" s="1"/>
  <c r="T31" i="2"/>
  <c r="AB31" i="2" s="1"/>
  <c r="P36" i="2"/>
  <c r="Q35" i="2"/>
  <c r="V30" i="2"/>
  <c r="R32" i="2"/>
  <c r="X29" i="2"/>
  <c r="O35" i="2"/>
  <c r="U30" i="2"/>
  <c r="Z33" i="2"/>
  <c r="H266" i="4" l="1"/>
  <c r="I266" i="4"/>
  <c r="W31" i="2"/>
  <c r="Y266" i="3"/>
  <c r="H28" i="1"/>
  <c r="S32" i="2"/>
  <c r="AA32" i="2" s="1"/>
  <c r="T32" i="2"/>
  <c r="AB32" i="2" s="1"/>
  <c r="P37" i="2"/>
  <c r="Q36" i="2"/>
  <c r="U31" i="2"/>
  <c r="O36" i="2"/>
  <c r="X30" i="2"/>
  <c r="V31" i="2"/>
  <c r="Z34" i="2"/>
  <c r="R33" i="2"/>
  <c r="I265" i="4" l="1"/>
  <c r="H265" i="4"/>
  <c r="W32" i="2"/>
  <c r="Y265" i="3"/>
  <c r="H29" i="1"/>
  <c r="S33" i="2"/>
  <c r="AA33" i="2" s="1"/>
  <c r="T33" i="2"/>
  <c r="AB33" i="2" s="1"/>
  <c r="P38" i="2"/>
  <c r="Q37" i="2"/>
  <c r="V32" i="2"/>
  <c r="X31" i="2"/>
  <c r="O37" i="2"/>
  <c r="Z35" i="2"/>
  <c r="R34" i="2"/>
  <c r="U32" i="2"/>
  <c r="I264" i="4" l="1"/>
  <c r="H264" i="4"/>
  <c r="W33" i="2"/>
  <c r="Y264" i="3"/>
  <c r="H30" i="1"/>
  <c r="S34" i="2"/>
  <c r="AA34" i="2" s="1"/>
  <c r="T34" i="2"/>
  <c r="AB34" i="2" s="1"/>
  <c r="P39" i="2"/>
  <c r="Q38" i="2"/>
  <c r="X32" i="2"/>
  <c r="V33" i="2"/>
  <c r="O38" i="2"/>
  <c r="U33" i="2"/>
  <c r="Z36" i="2"/>
  <c r="R35" i="2"/>
  <c r="H263" i="4" l="1"/>
  <c r="I263" i="4"/>
  <c r="W34" i="2"/>
  <c r="Y263" i="3"/>
  <c r="H31" i="1"/>
  <c r="S35" i="2"/>
  <c r="AA35" i="2" s="1"/>
  <c r="T35" i="2"/>
  <c r="AB35" i="2" s="1"/>
  <c r="P40" i="2"/>
  <c r="Q39" i="2"/>
  <c r="U34" i="2"/>
  <c r="O39" i="2"/>
  <c r="X33" i="2"/>
  <c r="V34" i="2"/>
  <c r="Z37" i="2"/>
  <c r="R36" i="2"/>
  <c r="H262" i="4" l="1"/>
  <c r="I262" i="4"/>
  <c r="W35" i="2"/>
  <c r="Y262" i="3"/>
  <c r="H32" i="1"/>
  <c r="S36" i="2"/>
  <c r="AA36" i="2" s="1"/>
  <c r="T36" i="2"/>
  <c r="AB36" i="2" s="1"/>
  <c r="P41" i="2"/>
  <c r="Q40" i="2"/>
  <c r="X34" i="2"/>
  <c r="V35" i="2"/>
  <c r="O40" i="2"/>
  <c r="Z38" i="2"/>
  <c r="U35" i="2"/>
  <c r="R37" i="2"/>
  <c r="H261" i="4" l="1"/>
  <c r="I261" i="4"/>
  <c r="W36" i="2"/>
  <c r="Y261" i="3"/>
  <c r="H33" i="1"/>
  <c r="S37" i="2"/>
  <c r="AA37" i="2" s="1"/>
  <c r="T37" i="2"/>
  <c r="AB37" i="2" s="1"/>
  <c r="P42" i="2"/>
  <c r="Q41" i="2"/>
  <c r="U36" i="2"/>
  <c r="X35" i="2"/>
  <c r="O41" i="2"/>
  <c r="V36" i="2"/>
  <c r="Z39" i="2"/>
  <c r="R38" i="2"/>
  <c r="I260" i="4" l="1"/>
  <c r="H260" i="4"/>
  <c r="W37" i="2"/>
  <c r="Y260" i="3"/>
  <c r="H34" i="1"/>
  <c r="S38" i="2"/>
  <c r="AA38" i="2" s="1"/>
  <c r="T38" i="2"/>
  <c r="AB38" i="2" s="1"/>
  <c r="P43" i="2"/>
  <c r="Q42" i="2"/>
  <c r="V37" i="2"/>
  <c r="X36" i="2"/>
  <c r="O42" i="2"/>
  <c r="Z40" i="2"/>
  <c r="U37" i="2"/>
  <c r="R39" i="2"/>
  <c r="I259" i="4" l="1"/>
  <c r="H259" i="4"/>
  <c r="W38" i="2"/>
  <c r="Y259" i="3"/>
  <c r="H35" i="1"/>
  <c r="S39" i="2"/>
  <c r="AA39" i="2" s="1"/>
  <c r="T39" i="2"/>
  <c r="AB39" i="2" s="1"/>
  <c r="P44" i="2"/>
  <c r="Q43" i="2"/>
  <c r="V38" i="2"/>
  <c r="O43" i="2"/>
  <c r="U38" i="2"/>
  <c r="X37" i="2"/>
  <c r="Z41" i="2"/>
  <c r="R40" i="2"/>
  <c r="I258" i="4" l="1"/>
  <c r="H258" i="4"/>
  <c r="W39" i="2"/>
  <c r="Y258" i="3"/>
  <c r="H36" i="1"/>
  <c r="S40" i="2"/>
  <c r="AA40" i="2" s="1"/>
  <c r="T40" i="2"/>
  <c r="AB40" i="2" s="1"/>
  <c r="P45" i="2"/>
  <c r="Q44" i="2"/>
  <c r="V39" i="2"/>
  <c r="O44" i="2"/>
  <c r="X38" i="2"/>
  <c r="Z42" i="2"/>
  <c r="U39" i="2"/>
  <c r="R41" i="2"/>
  <c r="H257" i="4" l="1"/>
  <c r="I257" i="4"/>
  <c r="W40" i="2"/>
  <c r="Y257" i="3"/>
  <c r="H37" i="1"/>
  <c r="S41" i="2"/>
  <c r="AA41" i="2" s="1"/>
  <c r="T41" i="2"/>
  <c r="AB41" i="2" s="1"/>
  <c r="P46" i="2"/>
  <c r="Q45" i="2"/>
  <c r="V40" i="2"/>
  <c r="X39" i="2"/>
  <c r="O45" i="2"/>
  <c r="Z43" i="2"/>
  <c r="U40" i="2"/>
  <c r="R42" i="2"/>
  <c r="I256" i="4" l="1"/>
  <c r="H256" i="4"/>
  <c r="W41" i="2"/>
  <c r="Y256" i="3"/>
  <c r="H38" i="1"/>
  <c r="S42" i="2"/>
  <c r="AA42" i="2" s="1"/>
  <c r="T42" i="2"/>
  <c r="AB42" i="2" s="1"/>
  <c r="Q46" i="2"/>
  <c r="P47" i="2"/>
  <c r="O46" i="2"/>
  <c r="V41" i="2"/>
  <c r="X40" i="2"/>
  <c r="U41" i="2"/>
  <c r="Z44" i="2"/>
  <c r="R43" i="2"/>
  <c r="H255" i="4" l="1"/>
  <c r="I255" i="4"/>
  <c r="W42" i="2"/>
  <c r="Y255" i="3"/>
  <c r="H39" i="1"/>
  <c r="S43" i="2"/>
  <c r="AA43" i="2" s="1"/>
  <c r="T43" i="2"/>
  <c r="AB43" i="2" s="1"/>
  <c r="P48" i="2"/>
  <c r="Q47" i="2"/>
  <c r="V42" i="2"/>
  <c r="X41" i="2"/>
  <c r="O47" i="2"/>
  <c r="U42" i="2"/>
  <c r="Z45" i="2"/>
  <c r="R44" i="2"/>
  <c r="H254" i="4" l="1"/>
  <c r="I254" i="4"/>
  <c r="W43" i="2"/>
  <c r="Y254" i="3"/>
  <c r="H40" i="1"/>
  <c r="S44" i="2"/>
  <c r="AA44" i="2" s="1"/>
  <c r="T44" i="2"/>
  <c r="AB44" i="2" s="1"/>
  <c r="P49" i="2"/>
  <c r="Q48" i="2"/>
  <c r="V43" i="2"/>
  <c r="X42" i="2"/>
  <c r="O48" i="2"/>
  <c r="Z46" i="2"/>
  <c r="R45" i="2"/>
  <c r="U43" i="2"/>
  <c r="I253" i="4" l="1"/>
  <c r="H253" i="4"/>
  <c r="W44" i="2"/>
  <c r="Y253" i="3"/>
  <c r="H41" i="1"/>
  <c r="S45" i="2"/>
  <c r="AA45" i="2" s="1"/>
  <c r="T45" i="2"/>
  <c r="AB45" i="2" s="1"/>
  <c r="P50" i="2"/>
  <c r="Q49" i="2"/>
  <c r="U44" i="2"/>
  <c r="V44" i="2"/>
  <c r="X43" i="2"/>
  <c r="O49" i="2"/>
  <c r="Z47" i="2"/>
  <c r="R46" i="2"/>
  <c r="I252" i="4" l="1"/>
  <c r="H252" i="4"/>
  <c r="W45" i="2"/>
  <c r="Y252" i="3"/>
  <c r="H42" i="1"/>
  <c r="S46" i="2"/>
  <c r="AA46" i="2" s="1"/>
  <c r="T46" i="2"/>
  <c r="AB46" i="2" s="1"/>
  <c r="P51" i="2"/>
  <c r="Q50" i="2"/>
  <c r="U45" i="2"/>
  <c r="O50" i="2"/>
  <c r="X44" i="2"/>
  <c r="V45" i="2"/>
  <c r="Z48" i="2"/>
  <c r="R47" i="2"/>
  <c r="H251" i="4" l="1"/>
  <c r="I251" i="4"/>
  <c r="W46" i="2"/>
  <c r="U46" i="2"/>
  <c r="Y251" i="3"/>
  <c r="S47" i="2"/>
  <c r="AA47" i="2" s="1"/>
  <c r="T47" i="2"/>
  <c r="AB47" i="2" s="1"/>
  <c r="P52" i="2"/>
  <c r="Q51" i="2"/>
  <c r="H43" i="1"/>
  <c r="V46" i="2"/>
  <c r="X45" i="2"/>
  <c r="O51" i="2"/>
  <c r="Z49" i="2"/>
  <c r="R48" i="2"/>
  <c r="H250" i="4" l="1"/>
  <c r="I250" i="4"/>
  <c r="W47" i="2"/>
  <c r="Y250" i="3"/>
  <c r="H44" i="1"/>
  <c r="S48" i="2"/>
  <c r="AA48" i="2" s="1"/>
  <c r="T48" i="2"/>
  <c r="AB48" i="2" s="1"/>
  <c r="P53" i="2"/>
  <c r="Q52" i="2"/>
  <c r="X46" i="2"/>
  <c r="U47" i="2"/>
  <c r="O52" i="2"/>
  <c r="V47" i="2"/>
  <c r="Z50" i="2"/>
  <c r="R49" i="2"/>
  <c r="H249" i="4" l="1"/>
  <c r="I249" i="4"/>
  <c r="W48" i="2"/>
  <c r="Y249" i="3"/>
  <c r="H45" i="1"/>
  <c r="S49" i="2"/>
  <c r="AA49" i="2" s="1"/>
  <c r="T49" i="2"/>
  <c r="AB49" i="2" s="1"/>
  <c r="P54" i="2"/>
  <c r="Q53" i="2"/>
  <c r="U48" i="2"/>
  <c r="X47" i="2"/>
  <c r="O53" i="2"/>
  <c r="V48" i="2"/>
  <c r="Z51" i="2"/>
  <c r="R50" i="2"/>
  <c r="I248" i="4" l="1"/>
  <c r="H248" i="4"/>
  <c r="W49" i="2"/>
  <c r="Y248" i="3"/>
  <c r="H46" i="1"/>
  <c r="S50" i="2"/>
  <c r="AA50" i="2" s="1"/>
  <c r="T50" i="2"/>
  <c r="AB50" i="2" s="1"/>
  <c r="P55" i="2"/>
  <c r="Q54" i="2"/>
  <c r="V49" i="2"/>
  <c r="X48" i="2"/>
  <c r="O54" i="2"/>
  <c r="Z52" i="2"/>
  <c r="U49" i="2"/>
  <c r="R51" i="2"/>
  <c r="I247" i="4" l="1"/>
  <c r="H247" i="4"/>
  <c r="W50" i="2"/>
  <c r="Y247" i="3"/>
  <c r="H47" i="1"/>
  <c r="S51" i="2"/>
  <c r="AA51" i="2" s="1"/>
  <c r="T51" i="2"/>
  <c r="AB51" i="2" s="1"/>
  <c r="P56" i="2"/>
  <c r="Q55" i="2"/>
  <c r="V50" i="2"/>
  <c r="X49" i="2"/>
  <c r="O55" i="2"/>
  <c r="Z53" i="2"/>
  <c r="U50" i="2"/>
  <c r="R52" i="2"/>
  <c r="I246" i="4" l="1"/>
  <c r="H246" i="4"/>
  <c r="W51" i="2"/>
  <c r="Y246" i="3"/>
  <c r="H48" i="1"/>
  <c r="S52" i="2"/>
  <c r="AA52" i="2" s="1"/>
  <c r="T52" i="2"/>
  <c r="AB52" i="2" s="1"/>
  <c r="P57" i="2"/>
  <c r="Q56" i="2"/>
  <c r="R53" i="2"/>
  <c r="U51" i="2"/>
  <c r="X50" i="2"/>
  <c r="O56" i="2"/>
  <c r="Z54" i="2"/>
  <c r="V51" i="2"/>
  <c r="H245" i="4" l="1"/>
  <c r="I245" i="4"/>
  <c r="W52" i="2"/>
  <c r="Y245" i="3"/>
  <c r="H49" i="1"/>
  <c r="S53" i="2"/>
  <c r="AA53" i="2" s="1"/>
  <c r="T53" i="2"/>
  <c r="AB53" i="2" s="1"/>
  <c r="P58" i="2"/>
  <c r="Q57" i="2"/>
  <c r="V52" i="2"/>
  <c r="O57" i="2"/>
  <c r="U52" i="2"/>
  <c r="X51" i="2"/>
  <c r="Z55" i="2"/>
  <c r="R54" i="2"/>
  <c r="H244" i="4" l="1"/>
  <c r="I244" i="4"/>
  <c r="W53" i="2"/>
  <c r="Y244" i="3"/>
  <c r="H50" i="1"/>
  <c r="S54" i="2"/>
  <c r="AA54" i="2" s="1"/>
  <c r="T54" i="2"/>
  <c r="AB54" i="2" s="1"/>
  <c r="P59" i="2"/>
  <c r="Q58" i="2"/>
  <c r="U53" i="2"/>
  <c r="O58" i="2"/>
  <c r="X52" i="2"/>
  <c r="Z56" i="2"/>
  <c r="V53" i="2"/>
  <c r="R55" i="2"/>
  <c r="H243" i="4" l="1"/>
  <c r="I243" i="4"/>
  <c r="W54" i="2"/>
  <c r="Y243" i="3"/>
  <c r="H51" i="1"/>
  <c r="P60" i="2"/>
  <c r="S55" i="2"/>
  <c r="AA55" i="2" s="1"/>
  <c r="T55" i="2"/>
  <c r="AB55" i="2" s="1"/>
  <c r="Q59" i="2"/>
  <c r="U54" i="2"/>
  <c r="X53" i="2"/>
  <c r="O59" i="2"/>
  <c r="Z57" i="2"/>
  <c r="R56" i="2"/>
  <c r="V54" i="2"/>
  <c r="H242" i="4" l="1"/>
  <c r="I242" i="4"/>
  <c r="W55" i="2"/>
  <c r="Y242" i="3"/>
  <c r="H52" i="1"/>
  <c r="S56" i="2"/>
  <c r="AA56" i="2" s="1"/>
  <c r="T56" i="2"/>
  <c r="AB56" i="2" s="1"/>
  <c r="O60" i="2"/>
  <c r="Z60" i="2"/>
  <c r="P61" i="2"/>
  <c r="Q60" i="2"/>
  <c r="V55" i="2"/>
  <c r="X54" i="2"/>
  <c r="U55" i="2"/>
  <c r="Z58" i="2"/>
  <c r="R57" i="2"/>
  <c r="I241" i="4" l="1"/>
  <c r="H241" i="4"/>
  <c r="W56" i="2"/>
  <c r="Y241" i="3"/>
  <c r="H53" i="1"/>
  <c r="S57" i="2"/>
  <c r="AA57" i="2" s="1"/>
  <c r="T57" i="2"/>
  <c r="AB57" i="2" s="1"/>
  <c r="O61" i="2"/>
  <c r="Z61" i="2"/>
  <c r="Q61" i="2"/>
  <c r="P62" i="2"/>
  <c r="V56" i="2"/>
  <c r="U56" i="2"/>
  <c r="X55" i="2"/>
  <c r="Z59" i="2"/>
  <c r="R58" i="2"/>
  <c r="T58" i="2" s="1"/>
  <c r="AB58" i="2" s="1"/>
  <c r="I240" i="4" l="1"/>
  <c r="H240" i="4"/>
  <c r="W57" i="2"/>
  <c r="Y240" i="3"/>
  <c r="H54" i="1"/>
  <c r="Q62" i="2"/>
  <c r="Z62" i="2"/>
  <c r="O62" i="2"/>
  <c r="P63" i="2"/>
  <c r="S58" i="2"/>
  <c r="AA58" i="2" s="1"/>
  <c r="W58" i="2" s="1"/>
  <c r="R59" i="2"/>
  <c r="R60" i="2" s="1"/>
  <c r="V57" i="2"/>
  <c r="X56" i="2"/>
  <c r="U57" i="2"/>
  <c r="I239" i="4" l="1"/>
  <c r="H239" i="4"/>
  <c r="Y239" i="3"/>
  <c r="H55" i="1"/>
  <c r="T60" i="2"/>
  <c r="AB60" i="2" s="1"/>
  <c r="S60" i="2"/>
  <c r="AA60" i="2" s="1"/>
  <c r="W60" i="2" s="1"/>
  <c r="R61" i="2"/>
  <c r="R62" i="2" s="1"/>
  <c r="S62" i="2" s="1"/>
  <c r="AA62" i="2" s="1"/>
  <c r="S59" i="2"/>
  <c r="AA59" i="2" s="1"/>
  <c r="T59" i="2"/>
  <c r="AB59" i="2" s="1"/>
  <c r="Q63" i="2"/>
  <c r="P64" i="2"/>
  <c r="O63" i="2"/>
  <c r="Z63" i="2"/>
  <c r="U58" i="2"/>
  <c r="V58" i="2"/>
  <c r="X57" i="2"/>
  <c r="H238" i="4" l="1"/>
  <c r="I238" i="4"/>
  <c r="W59" i="2"/>
  <c r="Y238" i="3"/>
  <c r="H56" i="1"/>
  <c r="T62" i="2"/>
  <c r="AB62" i="2" s="1"/>
  <c r="W62" i="2" s="1"/>
  <c r="S61" i="2"/>
  <c r="AA61" i="2" s="1"/>
  <c r="T61" i="2"/>
  <c r="AB61" i="2" s="1"/>
  <c r="U60" i="2"/>
  <c r="V60" i="2"/>
  <c r="R63" i="2"/>
  <c r="T63" i="2" s="1"/>
  <c r="AB63" i="2" s="1"/>
  <c r="U62" i="2"/>
  <c r="Q64" i="2"/>
  <c r="O64" i="2"/>
  <c r="Z64" i="2"/>
  <c r="P65" i="2"/>
  <c r="V59" i="2"/>
  <c r="X58" i="2"/>
  <c r="U59" i="2"/>
  <c r="W61" i="2" l="1"/>
  <c r="H237" i="4"/>
  <c r="I237" i="4"/>
  <c r="V62" i="2"/>
  <c r="Y237" i="3"/>
  <c r="X60" i="2"/>
  <c r="V61" i="2"/>
  <c r="U61" i="2"/>
  <c r="R64" i="2"/>
  <c r="S64" i="2" s="1"/>
  <c r="AA64" i="2" s="1"/>
  <c r="S63" i="2"/>
  <c r="AA63" i="2" s="1"/>
  <c r="W63" i="2" s="1"/>
  <c r="V63" i="2"/>
  <c r="Z65" i="2"/>
  <c r="P66" i="2"/>
  <c r="O65" i="2"/>
  <c r="Q65" i="2"/>
  <c r="H57" i="1"/>
  <c r="X59" i="2"/>
  <c r="H236" i="4" l="1"/>
  <c r="I236" i="4"/>
  <c r="X62" i="2"/>
  <c r="Y236" i="3"/>
  <c r="H58" i="1"/>
  <c r="T64" i="2"/>
  <c r="AB64" i="2" s="1"/>
  <c r="W64" i="2" s="1"/>
  <c r="R65" i="2"/>
  <c r="T65" i="2" s="1"/>
  <c r="AB65" i="2" s="1"/>
  <c r="X61" i="2"/>
  <c r="U63" i="2"/>
  <c r="U64" i="2"/>
  <c r="O66" i="2"/>
  <c r="P67" i="2"/>
  <c r="Z66" i="2"/>
  <c r="Q66" i="2"/>
  <c r="H59" i="1"/>
  <c r="I235" i="4" l="1"/>
  <c r="H235" i="4"/>
  <c r="Y235" i="3"/>
  <c r="V64" i="2"/>
  <c r="X64" i="2" s="1"/>
  <c r="R66" i="2"/>
  <c r="T66" i="2" s="1"/>
  <c r="AB66" i="2" s="1"/>
  <c r="X63" i="2"/>
  <c r="S65" i="2"/>
  <c r="AA65" i="2" s="1"/>
  <c r="W65" i="2" s="1"/>
  <c r="V65" i="2"/>
  <c r="Z67" i="2"/>
  <c r="O67" i="2"/>
  <c r="Q67" i="2"/>
  <c r="P68" i="2"/>
  <c r="H60" i="1"/>
  <c r="I234" i="4" l="1"/>
  <c r="H234" i="4"/>
  <c r="U65" i="2"/>
  <c r="S66" i="2"/>
  <c r="AA66" i="2" s="1"/>
  <c r="W66" i="2" s="1"/>
  <c r="R67" i="2"/>
  <c r="T67" i="2" s="1"/>
  <c r="AB67" i="2" s="1"/>
  <c r="Y234" i="3"/>
  <c r="V66" i="2"/>
  <c r="Z68" i="2"/>
  <c r="P69" i="2"/>
  <c r="O68" i="2"/>
  <c r="Q68" i="2"/>
  <c r="R68" i="2" s="1"/>
  <c r="H61" i="1"/>
  <c r="I233" i="4" l="1"/>
  <c r="H233" i="4"/>
  <c r="X65" i="2"/>
  <c r="U66" i="2"/>
  <c r="S67" i="2"/>
  <c r="AA67" i="2" s="1"/>
  <c r="W67" i="2" s="1"/>
  <c r="Y233" i="3"/>
  <c r="V67" i="2"/>
  <c r="T68" i="2"/>
  <c r="AB68" i="2" s="1"/>
  <c r="S68" i="2"/>
  <c r="AA68" i="2" s="1"/>
  <c r="Z69" i="2"/>
  <c r="O69" i="2"/>
  <c r="Q69" i="2"/>
  <c r="R69" i="2" s="1"/>
  <c r="P70" i="2"/>
  <c r="H62" i="1"/>
  <c r="W68" i="2" l="1"/>
  <c r="H232" i="4"/>
  <c r="I232" i="4"/>
  <c r="X66" i="2"/>
  <c r="U67" i="2"/>
  <c r="Y232" i="3"/>
  <c r="V68" i="2"/>
  <c r="U68" i="2"/>
  <c r="Z70" i="2"/>
  <c r="P71" i="2"/>
  <c r="Q70" i="2"/>
  <c r="R70" i="2" s="1"/>
  <c r="O70" i="2"/>
  <c r="T69" i="2"/>
  <c r="AB69" i="2" s="1"/>
  <c r="S69" i="2"/>
  <c r="AA69" i="2" s="1"/>
  <c r="H63" i="1"/>
  <c r="H231" i="4" l="1"/>
  <c r="I231" i="4"/>
  <c r="W69" i="2"/>
  <c r="X67" i="2"/>
  <c r="Y231" i="3"/>
  <c r="X68" i="2"/>
  <c r="U69" i="2"/>
  <c r="V69" i="2"/>
  <c r="T70" i="2"/>
  <c r="AB70" i="2" s="1"/>
  <c r="S70" i="2"/>
  <c r="AA70" i="2" s="1"/>
  <c r="W70" i="2" s="1"/>
  <c r="P72" i="2"/>
  <c r="O71" i="2"/>
  <c r="Z71" i="2"/>
  <c r="Q71" i="2"/>
  <c r="R71" i="2" s="1"/>
  <c r="H64" i="1"/>
  <c r="H230" i="4" l="1"/>
  <c r="I230" i="4"/>
  <c r="Y230" i="3"/>
  <c r="X69" i="2"/>
  <c r="V70" i="2"/>
  <c r="U70" i="2"/>
  <c r="T71" i="2"/>
  <c r="AB71" i="2" s="1"/>
  <c r="S71" i="2"/>
  <c r="AA71" i="2" s="1"/>
  <c r="W71" i="2" s="1"/>
  <c r="P73" i="2"/>
  <c r="O72" i="2"/>
  <c r="Z72" i="2"/>
  <c r="Q72" i="2"/>
  <c r="R72" i="2" s="1"/>
  <c r="H65" i="1"/>
  <c r="I229" i="4" l="1"/>
  <c r="H229" i="4"/>
  <c r="X70" i="2"/>
  <c r="Y229" i="3"/>
  <c r="V71" i="2"/>
  <c r="U71" i="2"/>
  <c r="T72" i="2"/>
  <c r="AB72" i="2" s="1"/>
  <c r="S72" i="2"/>
  <c r="AA72" i="2" s="1"/>
  <c r="W72" i="2" s="1"/>
  <c r="O73" i="2"/>
  <c r="Z73" i="2"/>
  <c r="Q73" i="2"/>
  <c r="R73" i="2" s="1"/>
  <c r="P74" i="2"/>
  <c r="H66" i="1"/>
  <c r="I228" i="4" l="1"/>
  <c r="H228" i="4"/>
  <c r="Y228" i="3"/>
  <c r="X71" i="2"/>
  <c r="V72" i="2"/>
  <c r="U72" i="2"/>
  <c r="T73" i="2"/>
  <c r="AB73" i="2" s="1"/>
  <c r="S73" i="2"/>
  <c r="AA73" i="2" s="1"/>
  <c r="O74" i="2"/>
  <c r="Z74" i="2"/>
  <c r="Q74" i="2"/>
  <c r="P75" i="2"/>
  <c r="H67" i="1"/>
  <c r="I227" i="4" l="1"/>
  <c r="H227" i="4"/>
  <c r="W73" i="2"/>
  <c r="Y227" i="3"/>
  <c r="X72" i="2"/>
  <c r="V73" i="2"/>
  <c r="R74" i="2"/>
  <c r="T74" i="2" s="1"/>
  <c r="AB74" i="2" s="1"/>
  <c r="U73" i="2"/>
  <c r="Z75" i="2"/>
  <c r="O75" i="2"/>
  <c r="P76" i="2"/>
  <c r="Q75" i="2"/>
  <c r="R75" i="2" s="1"/>
  <c r="H68" i="1"/>
  <c r="H226" i="4" l="1"/>
  <c r="I226" i="4"/>
  <c r="X73" i="2"/>
  <c r="Y226" i="3"/>
  <c r="S74" i="2"/>
  <c r="AA74" i="2" s="1"/>
  <c r="W74" i="2" s="1"/>
  <c r="V74" i="2"/>
  <c r="Q76" i="2"/>
  <c r="R76" i="2" s="1"/>
  <c r="P77" i="2"/>
  <c r="Z76" i="2"/>
  <c r="O76" i="2"/>
  <c r="T75" i="2"/>
  <c r="AB75" i="2" s="1"/>
  <c r="S75" i="2"/>
  <c r="AA75" i="2" s="1"/>
  <c r="H69" i="1"/>
  <c r="H225" i="4" l="1"/>
  <c r="I225" i="4"/>
  <c r="W75" i="2"/>
  <c r="U74" i="2"/>
  <c r="X74" i="2" s="1"/>
  <c r="Y225" i="3"/>
  <c r="V75" i="2"/>
  <c r="U75" i="2"/>
  <c r="Q77" i="2"/>
  <c r="R77" i="2" s="1"/>
  <c r="P78" i="2"/>
  <c r="O77" i="2"/>
  <c r="Z77" i="2"/>
  <c r="T76" i="2"/>
  <c r="AB76" i="2" s="1"/>
  <c r="S76" i="2"/>
  <c r="AA76" i="2" s="1"/>
  <c r="H70" i="1"/>
  <c r="W76" i="2" l="1"/>
  <c r="H224" i="4"/>
  <c r="I224" i="4"/>
  <c r="X75" i="2"/>
  <c r="Y224" i="3"/>
  <c r="U76" i="2"/>
  <c r="V76" i="2"/>
  <c r="Q78" i="2"/>
  <c r="Z78" i="2"/>
  <c r="P79" i="2"/>
  <c r="O78" i="2"/>
  <c r="T77" i="2"/>
  <c r="AB77" i="2" s="1"/>
  <c r="S77" i="2"/>
  <c r="AA77" i="2" s="1"/>
  <c r="H71" i="1"/>
  <c r="I223" i="4" l="1"/>
  <c r="H223" i="4"/>
  <c r="W77" i="2"/>
  <c r="X76" i="2"/>
  <c r="Y223" i="3"/>
  <c r="R78" i="2"/>
  <c r="S78" i="2" s="1"/>
  <c r="AA78" i="2" s="1"/>
  <c r="U77" i="2"/>
  <c r="V77" i="2"/>
  <c r="O79" i="2"/>
  <c r="P80" i="2"/>
  <c r="Z79" i="2"/>
  <c r="Q79" i="2"/>
  <c r="H72" i="1"/>
  <c r="H73" i="1"/>
  <c r="I222" i="4" l="1"/>
  <c r="H222" i="4"/>
  <c r="R79" i="2"/>
  <c r="S79" i="2" s="1"/>
  <c r="AA79" i="2" s="1"/>
  <c r="T78" i="2"/>
  <c r="AB78" i="2" s="1"/>
  <c r="W78" i="2" s="1"/>
  <c r="Y222" i="3"/>
  <c r="U78" i="2"/>
  <c r="X77" i="2"/>
  <c r="Z80" i="2"/>
  <c r="O80" i="2"/>
  <c r="Q80" i="2"/>
  <c r="R80" i="2" s="1"/>
  <c r="P81" i="2"/>
  <c r="H74" i="1"/>
  <c r="I221" i="4" l="1"/>
  <c r="H221" i="4"/>
  <c r="V78" i="2"/>
  <c r="X78" i="2" s="1"/>
  <c r="T79" i="2"/>
  <c r="AB79" i="2" s="1"/>
  <c r="W79" i="2" s="1"/>
  <c r="Y221" i="3"/>
  <c r="U79" i="2"/>
  <c r="T80" i="2"/>
  <c r="AB80" i="2" s="1"/>
  <c r="S80" i="2"/>
  <c r="AA80" i="2" s="1"/>
  <c r="Z81" i="2"/>
  <c r="Q81" i="2"/>
  <c r="R81" i="2" s="1"/>
  <c r="P82" i="2"/>
  <c r="O81" i="2"/>
  <c r="H75" i="1"/>
  <c r="W80" i="2" l="1"/>
  <c r="H220" i="4"/>
  <c r="I220" i="4"/>
  <c r="V79" i="2"/>
  <c r="Y220" i="3"/>
  <c r="U80" i="2"/>
  <c r="V80" i="2"/>
  <c r="T81" i="2"/>
  <c r="AB81" i="2" s="1"/>
  <c r="S81" i="2"/>
  <c r="AA81" i="2" s="1"/>
  <c r="O82" i="2"/>
  <c r="Q82" i="2"/>
  <c r="R82" i="2" s="1"/>
  <c r="P83" i="2"/>
  <c r="P84" i="2" s="1"/>
  <c r="Z82" i="2"/>
  <c r="H76" i="1"/>
  <c r="Q84" i="2" l="1"/>
  <c r="O84" i="2"/>
  <c r="P85" i="2"/>
  <c r="Z84" i="2"/>
  <c r="H219" i="4"/>
  <c r="I219" i="4"/>
  <c r="W81" i="2"/>
  <c r="X79" i="2"/>
  <c r="Y219" i="3"/>
  <c r="X80" i="2"/>
  <c r="V81" i="2"/>
  <c r="U81" i="2"/>
  <c r="Q83" i="2"/>
  <c r="O83" i="2"/>
  <c r="Z83" i="2"/>
  <c r="T82" i="2"/>
  <c r="AB82" i="2" s="1"/>
  <c r="S82" i="2"/>
  <c r="AA82" i="2" s="1"/>
  <c r="H77" i="1"/>
  <c r="Z85" i="2" l="1"/>
  <c r="Q85" i="2"/>
  <c r="O85" i="2"/>
  <c r="P86" i="2"/>
  <c r="H218" i="4"/>
  <c r="I218" i="4"/>
  <c r="W82" i="2"/>
  <c r="X81" i="2"/>
  <c r="Y218" i="3"/>
  <c r="R83" i="2"/>
  <c r="V82" i="2"/>
  <c r="U82" i="2"/>
  <c r="H78" i="1"/>
  <c r="T83" i="2" l="1"/>
  <c r="AB83" i="2" s="1"/>
  <c r="R84" i="2"/>
  <c r="Z86" i="2"/>
  <c r="O86" i="2"/>
  <c r="Q86" i="2"/>
  <c r="P87" i="2"/>
  <c r="I217" i="4"/>
  <c r="H217" i="4"/>
  <c r="X82" i="2"/>
  <c r="Y217" i="3"/>
  <c r="S83" i="2"/>
  <c r="AA83" i="2" s="1"/>
  <c r="W83" i="2" s="1"/>
  <c r="V83" i="2"/>
  <c r="H79" i="1"/>
  <c r="Q87" i="2" l="1"/>
  <c r="O87" i="2"/>
  <c r="R87" i="2"/>
  <c r="Z87" i="2"/>
  <c r="P88" i="2"/>
  <c r="R86" i="2"/>
  <c r="T84" i="2"/>
  <c r="S84" i="2"/>
  <c r="R85" i="2"/>
  <c r="I216" i="4"/>
  <c r="H216" i="4"/>
  <c r="U83" i="2"/>
  <c r="Y216" i="3"/>
  <c r="H80" i="1"/>
  <c r="T86" i="2" l="1"/>
  <c r="S86" i="2"/>
  <c r="S85" i="2"/>
  <c r="T85" i="2"/>
  <c r="Z88" i="2"/>
  <c r="O88" i="2"/>
  <c r="P89" i="2"/>
  <c r="Q88" i="2"/>
  <c r="R88" i="2" s="1"/>
  <c r="S87" i="2"/>
  <c r="T87" i="2"/>
  <c r="U84" i="2"/>
  <c r="AA84" i="2"/>
  <c r="V84" i="2"/>
  <c r="AB84" i="2"/>
  <c r="I215" i="4"/>
  <c r="H215" i="4"/>
  <c r="X83" i="2"/>
  <c r="Y215" i="3"/>
  <c r="H81" i="1"/>
  <c r="S88" i="2" l="1"/>
  <c r="T88" i="2"/>
  <c r="V87" i="2"/>
  <c r="AB87" i="2"/>
  <c r="U85" i="2"/>
  <c r="AA85" i="2"/>
  <c r="W85" i="2" s="1"/>
  <c r="O89" i="2"/>
  <c r="Z89" i="2"/>
  <c r="R89" i="2"/>
  <c r="Q89" i="2"/>
  <c r="P90" i="2"/>
  <c r="V85" i="2"/>
  <c r="AB85" i="2"/>
  <c r="U86" i="2"/>
  <c r="AA86" i="2"/>
  <c r="W84" i="2"/>
  <c r="X84" i="2" s="1"/>
  <c r="H83" i="1" s="1"/>
  <c r="U87" i="2"/>
  <c r="AA87" i="2"/>
  <c r="V86" i="2"/>
  <c r="AB86" i="2"/>
  <c r="H214" i="4"/>
  <c r="I214" i="4"/>
  <c r="Y214" i="3"/>
  <c r="H82" i="1"/>
  <c r="W86" i="2" l="1"/>
  <c r="S89" i="2"/>
  <c r="T89" i="2"/>
  <c r="X86" i="2"/>
  <c r="H85" i="1" s="1"/>
  <c r="P91" i="2"/>
  <c r="Q90" i="2"/>
  <c r="O90" i="2"/>
  <c r="Z90" i="2"/>
  <c r="R90" i="2"/>
  <c r="X85" i="2"/>
  <c r="H84" i="1" s="1"/>
  <c r="V88" i="2"/>
  <c r="AB88" i="2"/>
  <c r="W87" i="2"/>
  <c r="X87" i="2" s="1"/>
  <c r="H86" i="1" s="1"/>
  <c r="U88" i="2"/>
  <c r="AA88" i="2"/>
  <c r="H213" i="4"/>
  <c r="I213" i="4"/>
  <c r="Y213" i="3"/>
  <c r="W88" i="2" l="1"/>
  <c r="X88" i="2" s="1"/>
  <c r="H87" i="1" s="1"/>
  <c r="T90" i="2"/>
  <c r="S90" i="2"/>
  <c r="Q91" i="2"/>
  <c r="R91" i="2" s="1"/>
  <c r="P92" i="2"/>
  <c r="O91" i="2"/>
  <c r="Z91" i="2"/>
  <c r="U89" i="2"/>
  <c r="AA89" i="2"/>
  <c r="V89" i="2"/>
  <c r="AB89" i="2"/>
  <c r="H212" i="4"/>
  <c r="I212" i="4"/>
  <c r="Y212" i="3"/>
  <c r="S91" i="2" l="1"/>
  <c r="T91" i="2"/>
  <c r="Z92" i="2"/>
  <c r="O92" i="2"/>
  <c r="Q92" i="2"/>
  <c r="R92" i="2" s="1"/>
  <c r="P93" i="2"/>
  <c r="W89" i="2"/>
  <c r="X89" i="2" s="1"/>
  <c r="H88" i="1" s="1"/>
  <c r="U90" i="2"/>
  <c r="AA90" i="2"/>
  <c r="V90" i="2"/>
  <c r="AB90" i="2"/>
  <c r="I211" i="4"/>
  <c r="H211" i="4"/>
  <c r="Y211" i="3"/>
  <c r="S92" i="2" l="1"/>
  <c r="T92" i="2"/>
  <c r="Z93" i="2"/>
  <c r="O93" i="2"/>
  <c r="P94" i="2"/>
  <c r="Q93" i="2"/>
  <c r="V91" i="2"/>
  <c r="AB91" i="2"/>
  <c r="W90" i="2"/>
  <c r="X90" i="2" s="1"/>
  <c r="H89" i="1" s="1"/>
  <c r="U91" i="2"/>
  <c r="AA91" i="2"/>
  <c r="W91" i="2" s="1"/>
  <c r="I210" i="4"/>
  <c r="H210" i="4"/>
  <c r="Y210" i="3"/>
  <c r="P95" i="2" l="1"/>
  <c r="O94" i="2"/>
  <c r="Q94" i="2"/>
  <c r="R94" i="2" s="1"/>
  <c r="Z94" i="2"/>
  <c r="R93" i="2"/>
  <c r="U92" i="2"/>
  <c r="AA92" i="2"/>
  <c r="X91" i="2"/>
  <c r="H90" i="1" s="1"/>
  <c r="V92" i="2"/>
  <c r="AB92" i="2"/>
  <c r="I209" i="4"/>
  <c r="H209" i="4"/>
  <c r="Y209" i="3"/>
  <c r="T94" i="2" l="1"/>
  <c r="S94" i="2"/>
  <c r="Z95" i="2"/>
  <c r="P96" i="2"/>
  <c r="O95" i="2"/>
  <c r="Q95" i="2"/>
  <c r="R95" i="2" s="1"/>
  <c r="Y95" i="2"/>
  <c r="W95" i="2"/>
  <c r="W92" i="2"/>
  <c r="X92" i="2" s="1"/>
  <c r="H91" i="1" s="1"/>
  <c r="S93" i="2"/>
  <c r="T93" i="2"/>
  <c r="H208" i="4"/>
  <c r="I208" i="4"/>
  <c r="Y208" i="3"/>
  <c r="S95" i="2" l="1"/>
  <c r="T95" i="2"/>
  <c r="R96" i="2"/>
  <c r="X96" i="2"/>
  <c r="H95" i="1" s="1"/>
  <c r="I95" i="1" s="1"/>
  <c r="F95" i="1" s="1"/>
  <c r="Y96" i="2"/>
  <c r="O96" i="2"/>
  <c r="AB96" i="2"/>
  <c r="P97" i="2"/>
  <c r="AA96" i="2"/>
  <c r="Z96" i="2"/>
  <c r="Q96" i="2"/>
  <c r="W96" i="2" s="1"/>
  <c r="U94" i="2"/>
  <c r="AA94" i="2"/>
  <c r="V93" i="2"/>
  <c r="AB93" i="2"/>
  <c r="U93" i="2"/>
  <c r="AA93" i="2"/>
  <c r="W93" i="2" s="1"/>
  <c r="V94" i="2"/>
  <c r="AB94" i="2"/>
  <c r="H207" i="4"/>
  <c r="I207" i="4"/>
  <c r="Y207" i="3"/>
  <c r="E95" i="1" l="1"/>
  <c r="D95" i="1" s="1"/>
  <c r="C95" i="1" s="1"/>
  <c r="B95" i="1" s="1"/>
  <c r="A95" i="1" s="1"/>
  <c r="J95" i="1" s="1"/>
  <c r="G95" i="1"/>
  <c r="V95" i="2"/>
  <c r="AB95" i="2"/>
  <c r="AB97" i="2"/>
  <c r="Q97" i="2"/>
  <c r="W97" i="2" s="1"/>
  <c r="R97" i="2"/>
  <c r="P98" i="2"/>
  <c r="AA97" i="2"/>
  <c r="O97" i="2"/>
  <c r="X97" i="2"/>
  <c r="H96" i="1" s="1"/>
  <c r="I96" i="1" s="1"/>
  <c r="F96" i="1" s="1"/>
  <c r="Z97" i="2"/>
  <c r="Y97" i="2"/>
  <c r="X93" i="2"/>
  <c r="H92" i="1" s="1"/>
  <c r="T96" i="2"/>
  <c r="V96" i="2" s="1"/>
  <c r="S96" i="2"/>
  <c r="U96" i="2" s="1"/>
  <c r="U95" i="2"/>
  <c r="X95" i="2" s="1"/>
  <c r="H94" i="1" s="1"/>
  <c r="I94" i="1" s="1"/>
  <c r="F94" i="1" s="1"/>
  <c r="AA95" i="2"/>
  <c r="W94" i="2"/>
  <c r="X94" i="2" s="1"/>
  <c r="H206" i="4"/>
  <c r="I206" i="4"/>
  <c r="Y206" i="3"/>
  <c r="H93" i="1" l="1"/>
  <c r="Y94" i="2"/>
  <c r="Y93" i="2" s="1"/>
  <c r="Y92" i="2" s="1"/>
  <c r="E94" i="1"/>
  <c r="D94" i="1" s="1"/>
  <c r="C94" i="1" s="1"/>
  <c r="B94" i="1" s="1"/>
  <c r="A94" i="1" s="1"/>
  <c r="J94" i="1" s="1"/>
  <c r="I92" i="1"/>
  <c r="F92" i="1" s="1"/>
  <c r="G96" i="1"/>
  <c r="E96" i="1"/>
  <c r="D96" i="1" s="1"/>
  <c r="C96" i="1" s="1"/>
  <c r="B96" i="1" s="1"/>
  <c r="A96" i="1" s="1"/>
  <c r="J96" i="1" s="1"/>
  <c r="S97" i="2"/>
  <c r="U97" i="2" s="1"/>
  <c r="T97" i="2"/>
  <c r="V97" i="2" s="1"/>
  <c r="Z98" i="2"/>
  <c r="Y98" i="2"/>
  <c r="O98" i="2"/>
  <c r="AA98" i="2"/>
  <c r="AB98" i="2"/>
  <c r="Q98" i="2"/>
  <c r="R98" i="2"/>
  <c r="X98" i="2"/>
  <c r="H97" i="1" s="1"/>
  <c r="I97" i="1" s="1"/>
  <c r="F97" i="1" s="1"/>
  <c r="P99" i="2"/>
  <c r="W98" i="2"/>
  <c r="I205" i="4"/>
  <c r="H205" i="4"/>
  <c r="Y205" i="3"/>
  <c r="I93" i="1" l="1"/>
  <c r="F93" i="1" s="1"/>
  <c r="G94" i="1"/>
  <c r="G97" i="1"/>
  <c r="E97" i="1"/>
  <c r="D97" i="1" s="1"/>
  <c r="C97" i="1" s="1"/>
  <c r="B97" i="1" s="1"/>
  <c r="A97" i="1" s="1"/>
  <c r="J97" i="1" s="1"/>
  <c r="T98" i="2"/>
  <c r="V98" i="2" s="1"/>
  <c r="S98" i="2"/>
  <c r="U98" i="2" s="1"/>
  <c r="Y91" i="2"/>
  <c r="I91" i="1"/>
  <c r="F91" i="1" s="1"/>
  <c r="X99" i="2"/>
  <c r="H98" i="1" s="1"/>
  <c r="I98" i="1" s="1"/>
  <c r="F98" i="1" s="1"/>
  <c r="Y99" i="2"/>
  <c r="Z99" i="2"/>
  <c r="O99" i="2"/>
  <c r="AA99" i="2"/>
  <c r="R99" i="2"/>
  <c r="AB99" i="2"/>
  <c r="Q99" i="2"/>
  <c r="P100" i="2"/>
  <c r="W99" i="2"/>
  <c r="E92" i="1"/>
  <c r="D92" i="1" s="1"/>
  <c r="C92" i="1" s="1"/>
  <c r="B92" i="1" s="1"/>
  <c r="A92" i="1" s="1"/>
  <c r="J92" i="1" s="1"/>
  <c r="E93" i="1"/>
  <c r="D93" i="1" s="1"/>
  <c r="C93" i="1" s="1"/>
  <c r="B93" i="1" s="1"/>
  <c r="A93" i="1" s="1"/>
  <c r="J93" i="1" s="1"/>
  <c r="I204" i="4"/>
  <c r="H204" i="4"/>
  <c r="Y204" i="3"/>
  <c r="E91" i="1" l="1"/>
  <c r="D91" i="1" s="1"/>
  <c r="C91" i="1" s="1"/>
  <c r="B91" i="1" s="1"/>
  <c r="A91" i="1" s="1"/>
  <c r="J91" i="1" s="1"/>
  <c r="E98" i="1"/>
  <c r="D98" i="1" s="1"/>
  <c r="C98" i="1" s="1"/>
  <c r="B98" i="1" s="1"/>
  <c r="A98" i="1" s="1"/>
  <c r="J98" i="1" s="1"/>
  <c r="G98" i="1"/>
  <c r="Y90" i="2"/>
  <c r="I90" i="1"/>
  <c r="F90" i="1" s="1"/>
  <c r="G93" i="1"/>
  <c r="G92" i="1"/>
  <c r="X100" i="2"/>
  <c r="H99" i="1" s="1"/>
  <c r="I99" i="1" s="1"/>
  <c r="F99" i="1" s="1"/>
  <c r="Y100" i="2"/>
  <c r="AB100" i="2"/>
  <c r="P101" i="2"/>
  <c r="R100" i="2"/>
  <c r="O100" i="2"/>
  <c r="Q100" i="2"/>
  <c r="AA100" i="2"/>
  <c r="Z100" i="2"/>
  <c r="W100" i="2"/>
  <c r="S99" i="2"/>
  <c r="U99" i="2" s="1"/>
  <c r="T99" i="2"/>
  <c r="V99" i="2" s="1"/>
  <c r="I203" i="4"/>
  <c r="H203" i="4"/>
  <c r="Y203" i="3"/>
  <c r="Z101" i="2" l="1"/>
  <c r="O101" i="2"/>
  <c r="R101" i="2"/>
  <c r="AB101" i="2"/>
  <c r="Q101" i="2"/>
  <c r="Y101" i="2"/>
  <c r="X101" i="2"/>
  <c r="H100" i="1" s="1"/>
  <c r="I100" i="1" s="1"/>
  <c r="F100" i="1" s="1"/>
  <c r="P102" i="2"/>
  <c r="AA101" i="2"/>
  <c r="W101" i="2"/>
  <c r="E99" i="1"/>
  <c r="D99" i="1" s="1"/>
  <c r="C99" i="1" s="1"/>
  <c r="B99" i="1" s="1"/>
  <c r="A99" i="1" s="1"/>
  <c r="J99" i="1" s="1"/>
  <c r="G99" i="1"/>
  <c r="E90" i="1"/>
  <c r="D90" i="1" s="1"/>
  <c r="C90" i="1" s="1"/>
  <c r="B90" i="1" s="1"/>
  <c r="A90" i="1" s="1"/>
  <c r="J90" i="1" s="1"/>
  <c r="Y89" i="2"/>
  <c r="I89" i="1"/>
  <c r="F89" i="1" s="1"/>
  <c r="T100" i="2"/>
  <c r="V100" i="2" s="1"/>
  <c r="S100" i="2"/>
  <c r="U100" i="2" s="1"/>
  <c r="G91" i="1"/>
  <c r="H202" i="4"/>
  <c r="I202" i="4"/>
  <c r="Y202" i="3"/>
  <c r="G100" i="1" l="1"/>
  <c r="E100" i="1"/>
  <c r="D100" i="1" s="1"/>
  <c r="C100" i="1" s="1"/>
  <c r="B100" i="1" s="1"/>
  <c r="A100" i="1" s="1"/>
  <c r="J100" i="1" s="1"/>
  <c r="S101" i="2"/>
  <c r="U101" i="2" s="1"/>
  <c r="T101" i="2"/>
  <c r="V101" i="2" s="1"/>
  <c r="R102" i="2"/>
  <c r="X102" i="2"/>
  <c r="H101" i="1" s="1"/>
  <c r="I101" i="1" s="1"/>
  <c r="F101" i="1" s="1"/>
  <c r="AA102" i="2"/>
  <c r="AB102" i="2"/>
  <c r="O102" i="2"/>
  <c r="P103" i="2"/>
  <c r="Z102" i="2"/>
  <c r="Q102" i="2"/>
  <c r="W102" i="2" s="1"/>
  <c r="Y102" i="2"/>
  <c r="E89" i="1"/>
  <c r="D89" i="1" s="1"/>
  <c r="C89" i="1" s="1"/>
  <c r="B89" i="1" s="1"/>
  <c r="A89" i="1" s="1"/>
  <c r="J89" i="1" s="1"/>
  <c r="Y88" i="2"/>
  <c r="I88" i="1"/>
  <c r="F88" i="1" s="1"/>
  <c r="G90" i="1"/>
  <c r="H201" i="4"/>
  <c r="I201" i="4"/>
  <c r="Y201" i="3"/>
  <c r="J102" i="2"/>
  <c r="E88" i="1" l="1"/>
  <c r="D88" i="1" s="1"/>
  <c r="C88" i="1" s="1"/>
  <c r="B88" i="1" s="1"/>
  <c r="A88" i="1" s="1"/>
  <c r="J88" i="1" s="1"/>
  <c r="AB103" i="2"/>
  <c r="Q103" i="2"/>
  <c r="R103" i="2"/>
  <c r="P104" i="2"/>
  <c r="Z103" i="2"/>
  <c r="X103" i="2"/>
  <c r="H102" i="1" s="1"/>
  <c r="I102" i="1" s="1"/>
  <c r="F102" i="1" s="1"/>
  <c r="AA103" i="2"/>
  <c r="O103" i="2"/>
  <c r="Y103" i="2"/>
  <c r="W103" i="2"/>
  <c r="E101" i="1"/>
  <c r="D101" i="1" s="1"/>
  <c r="C101" i="1" s="1"/>
  <c r="B101" i="1" s="1"/>
  <c r="A101" i="1" s="1"/>
  <c r="J101" i="1" s="1"/>
  <c r="G101" i="1"/>
  <c r="Y87" i="2"/>
  <c r="I87" i="1"/>
  <c r="F87" i="1" s="1"/>
  <c r="T102" i="2"/>
  <c r="V102" i="2" s="1"/>
  <c r="S102" i="2"/>
  <c r="U102" i="2" s="1"/>
  <c r="G89" i="1"/>
  <c r="H200" i="4"/>
  <c r="I200" i="4"/>
  <c r="Y200" i="3"/>
  <c r="J103" i="2"/>
  <c r="I102" i="2"/>
  <c r="K102" i="2"/>
  <c r="L102" i="2" s="1"/>
  <c r="M102" i="2" s="1"/>
  <c r="G102" i="1" l="1"/>
  <c r="E102" i="1"/>
  <c r="D102" i="1" s="1"/>
  <c r="C102" i="1" s="1"/>
  <c r="B102" i="1" s="1"/>
  <c r="A102" i="1" s="1"/>
  <c r="J102" i="1" s="1"/>
  <c r="T103" i="2"/>
  <c r="V103" i="2" s="1"/>
  <c r="S103" i="2"/>
  <c r="U103" i="2" s="1"/>
  <c r="Y86" i="2"/>
  <c r="I86" i="1"/>
  <c r="F86" i="1" s="1"/>
  <c r="E87" i="1"/>
  <c r="D87" i="1" s="1"/>
  <c r="C87" i="1" s="1"/>
  <c r="B87" i="1" s="1"/>
  <c r="A87" i="1" s="1"/>
  <c r="J87" i="1" s="1"/>
  <c r="O104" i="2"/>
  <c r="Y104" i="2"/>
  <c r="P105" i="2"/>
  <c r="Z104" i="2"/>
  <c r="AA104" i="2"/>
  <c r="AB104" i="2"/>
  <c r="Q104" i="2"/>
  <c r="X104" i="2"/>
  <c r="H103" i="1" s="1"/>
  <c r="I103" i="1" s="1"/>
  <c r="F103" i="1" s="1"/>
  <c r="R104" i="2"/>
  <c r="W104" i="2"/>
  <c r="G88" i="1"/>
  <c r="I199" i="4"/>
  <c r="H199" i="4"/>
  <c r="Y199" i="3"/>
  <c r="N102" i="2"/>
  <c r="J104" i="2"/>
  <c r="I103" i="2"/>
  <c r="K103" i="2"/>
  <c r="L103" i="2" s="1"/>
  <c r="X105" i="2" l="1"/>
  <c r="H104" i="1" s="1"/>
  <c r="I104" i="1" s="1"/>
  <c r="F104" i="1" s="1"/>
  <c r="Y105" i="2"/>
  <c r="Z105" i="2"/>
  <c r="AA105" i="2"/>
  <c r="AB105" i="2"/>
  <c r="Q105" i="2"/>
  <c r="O105" i="2"/>
  <c r="R105" i="2"/>
  <c r="P106" i="2"/>
  <c r="W105" i="2"/>
  <c r="G87" i="1"/>
  <c r="E86" i="1"/>
  <c r="D86" i="1" s="1"/>
  <c r="C86" i="1" s="1"/>
  <c r="B86" i="1" s="1"/>
  <c r="A86" i="1" s="1"/>
  <c r="J86" i="1" s="1"/>
  <c r="S104" i="2"/>
  <c r="U104" i="2" s="1"/>
  <c r="T104" i="2"/>
  <c r="V104" i="2" s="1"/>
  <c r="Y85" i="2"/>
  <c r="I85" i="1"/>
  <c r="F85" i="1" s="1"/>
  <c r="E103" i="1"/>
  <c r="D103" i="1" s="1"/>
  <c r="C103" i="1" s="1"/>
  <c r="B103" i="1" s="1"/>
  <c r="A103" i="1" s="1"/>
  <c r="J103" i="1" s="1"/>
  <c r="G103" i="1"/>
  <c r="H198" i="4"/>
  <c r="I198" i="4"/>
  <c r="M103" i="2"/>
  <c r="N103" i="2"/>
  <c r="Y198" i="3"/>
  <c r="J105" i="2"/>
  <c r="I104" i="2"/>
  <c r="K104" i="2"/>
  <c r="L104" i="2" s="1"/>
  <c r="X106" i="2" l="1"/>
  <c r="H105" i="1" s="1"/>
  <c r="I105" i="1" s="1"/>
  <c r="F105" i="1" s="1"/>
  <c r="Y106" i="2"/>
  <c r="Q106" i="2"/>
  <c r="R106" i="2"/>
  <c r="AB106" i="2"/>
  <c r="AA106" i="2"/>
  <c r="Z106" i="2"/>
  <c r="O106" i="2"/>
  <c r="P107" i="2"/>
  <c r="W106" i="2"/>
  <c r="E85" i="1"/>
  <c r="D85" i="1" s="1"/>
  <c r="C85" i="1" s="1"/>
  <c r="B85" i="1" s="1"/>
  <c r="A85" i="1" s="1"/>
  <c r="J85" i="1" s="1"/>
  <c r="T105" i="2"/>
  <c r="V105" i="2" s="1"/>
  <c r="S105" i="2"/>
  <c r="U105" i="2" s="1"/>
  <c r="Y84" i="2"/>
  <c r="I83" i="1" s="1"/>
  <c r="F83" i="1" s="1"/>
  <c r="I84" i="1"/>
  <c r="F84" i="1" s="1"/>
  <c r="G86" i="1"/>
  <c r="E104" i="1"/>
  <c r="D104" i="1" s="1"/>
  <c r="C104" i="1" s="1"/>
  <c r="B104" i="1" s="1"/>
  <c r="A104" i="1" s="1"/>
  <c r="J104" i="1" s="1"/>
  <c r="G104" i="1"/>
  <c r="I197" i="4"/>
  <c r="H197" i="4"/>
  <c r="M104" i="2"/>
  <c r="N104" i="2"/>
  <c r="Y197" i="3"/>
  <c r="J106" i="2"/>
  <c r="I105" i="2"/>
  <c r="K105" i="2"/>
  <c r="L105" i="2" s="1"/>
  <c r="M105" i="2" s="1"/>
  <c r="G85" i="1" l="1"/>
  <c r="T106" i="2"/>
  <c r="V106" i="2" s="1"/>
  <c r="S106" i="2"/>
  <c r="U106" i="2" s="1"/>
  <c r="Z107" i="2"/>
  <c r="O107" i="2"/>
  <c r="Q107" i="2"/>
  <c r="W107" i="2" s="1"/>
  <c r="X107" i="2"/>
  <c r="H106" i="1" s="1"/>
  <c r="I106" i="1" s="1"/>
  <c r="F106" i="1" s="1"/>
  <c r="Y107" i="2"/>
  <c r="AA107" i="2"/>
  <c r="AB107" i="2"/>
  <c r="R107" i="2"/>
  <c r="P108" i="2"/>
  <c r="E84" i="1"/>
  <c r="D84" i="1" s="1"/>
  <c r="C84" i="1" s="1"/>
  <c r="B84" i="1" s="1"/>
  <c r="A84" i="1" s="1"/>
  <c r="J84" i="1" s="1"/>
  <c r="E83" i="1"/>
  <c r="D83" i="1" s="1"/>
  <c r="C83" i="1" s="1"/>
  <c r="B83" i="1" s="1"/>
  <c r="A83" i="1" s="1"/>
  <c r="J83" i="1" s="1"/>
  <c r="E105" i="1"/>
  <c r="D105" i="1" s="1"/>
  <c r="C105" i="1" s="1"/>
  <c r="B105" i="1" s="1"/>
  <c r="A105" i="1" s="1"/>
  <c r="J105" i="1" s="1"/>
  <c r="G105" i="1"/>
  <c r="H196" i="4"/>
  <c r="I196" i="4"/>
  <c r="Y196" i="3"/>
  <c r="N105" i="2"/>
  <c r="J107" i="2"/>
  <c r="I106" i="2"/>
  <c r="K106" i="2"/>
  <c r="L106" i="2" s="1"/>
  <c r="G84" i="1" l="1"/>
  <c r="T107" i="2"/>
  <c r="V107" i="2" s="1"/>
  <c r="S107" i="2"/>
  <c r="U107" i="2" s="1"/>
  <c r="E106" i="1"/>
  <c r="D106" i="1" s="1"/>
  <c r="C106" i="1" s="1"/>
  <c r="B106" i="1" s="1"/>
  <c r="A106" i="1" s="1"/>
  <c r="J106" i="1" s="1"/>
  <c r="G106" i="1"/>
  <c r="O108" i="2"/>
  <c r="R108" i="2"/>
  <c r="P109" i="2"/>
  <c r="AA108" i="2"/>
  <c r="X108" i="2"/>
  <c r="H107" i="1" s="1"/>
  <c r="I107" i="1" s="1"/>
  <c r="F107" i="1" s="1"/>
  <c r="Q108" i="2"/>
  <c r="W108" i="2" s="1"/>
  <c r="Y108" i="2"/>
  <c r="AB108" i="2"/>
  <c r="Z108" i="2"/>
  <c r="G83" i="1"/>
  <c r="H195" i="4"/>
  <c r="I195" i="4"/>
  <c r="M106" i="2"/>
  <c r="N106" i="2"/>
  <c r="L107" i="2"/>
  <c r="M107" i="2" s="1"/>
  <c r="Y195" i="3"/>
  <c r="J108" i="2"/>
  <c r="I107" i="2"/>
  <c r="K107" i="2"/>
  <c r="G107" i="1" l="1"/>
  <c r="E107" i="1"/>
  <c r="D107" i="1" s="1"/>
  <c r="C107" i="1" s="1"/>
  <c r="B107" i="1" s="1"/>
  <c r="A107" i="1" s="1"/>
  <c r="J107" i="1" s="1"/>
  <c r="Q109" i="2"/>
  <c r="P110" i="2"/>
  <c r="Y109" i="2"/>
  <c r="Z109" i="2"/>
  <c r="AB109" i="2"/>
  <c r="R109" i="2"/>
  <c r="X109" i="2"/>
  <c r="H108" i="1" s="1"/>
  <c r="I108" i="1" s="1"/>
  <c r="F108" i="1" s="1"/>
  <c r="AA109" i="2"/>
  <c r="O109" i="2"/>
  <c r="W109" i="2"/>
  <c r="S108" i="2"/>
  <c r="U108" i="2" s="1"/>
  <c r="T108" i="2"/>
  <c r="V108" i="2" s="1"/>
  <c r="H194" i="4"/>
  <c r="I194" i="4"/>
  <c r="N107" i="2"/>
  <c r="L108" i="2"/>
  <c r="M108" i="2" s="1"/>
  <c r="Y194" i="3"/>
  <c r="J109" i="2"/>
  <c r="I108" i="2"/>
  <c r="K108" i="2"/>
  <c r="O110" i="2" l="1"/>
  <c r="AA110" i="2"/>
  <c r="Z110" i="2"/>
  <c r="AB110" i="2"/>
  <c r="P111" i="2"/>
  <c r="Q110" i="2"/>
  <c r="X110" i="2"/>
  <c r="H109" i="1" s="1"/>
  <c r="I109" i="1" s="1"/>
  <c r="F109" i="1" s="1"/>
  <c r="R110" i="2"/>
  <c r="Y110" i="2"/>
  <c r="W110" i="2"/>
  <c r="T109" i="2"/>
  <c r="V109" i="2" s="1"/>
  <c r="S109" i="2"/>
  <c r="U109" i="2" s="1"/>
  <c r="G108" i="1"/>
  <c r="E108" i="1"/>
  <c r="D108" i="1" s="1"/>
  <c r="C108" i="1" s="1"/>
  <c r="B108" i="1" s="1"/>
  <c r="A108" i="1" s="1"/>
  <c r="J108" i="1" s="1"/>
  <c r="I193" i="4"/>
  <c r="H193" i="4"/>
  <c r="N108" i="2"/>
  <c r="Y193" i="3"/>
  <c r="J110" i="2"/>
  <c r="I109" i="2"/>
  <c r="K109" i="2"/>
  <c r="L109" i="2" s="1"/>
  <c r="T110" i="2" l="1"/>
  <c r="V110" i="2" s="1"/>
  <c r="S110" i="2"/>
  <c r="U110" i="2" s="1"/>
  <c r="X111" i="2"/>
  <c r="H110" i="1" s="1"/>
  <c r="I110" i="1" s="1"/>
  <c r="F110" i="1" s="1"/>
  <c r="Y111" i="2"/>
  <c r="Q111" i="2"/>
  <c r="AB111" i="2"/>
  <c r="O111" i="2"/>
  <c r="Z111" i="2"/>
  <c r="AA111" i="2"/>
  <c r="R111" i="2"/>
  <c r="P112" i="2"/>
  <c r="W111" i="2"/>
  <c r="E109" i="1"/>
  <c r="D109" i="1" s="1"/>
  <c r="C109" i="1" s="1"/>
  <c r="B109" i="1" s="1"/>
  <c r="A109" i="1" s="1"/>
  <c r="J109" i="1" s="1"/>
  <c r="G109" i="1"/>
  <c r="H192" i="4"/>
  <c r="I192" i="4"/>
  <c r="M109" i="2"/>
  <c r="N109" i="2"/>
  <c r="L110" i="2"/>
  <c r="M110" i="2" s="1"/>
  <c r="Y192" i="3"/>
  <c r="J111" i="2"/>
  <c r="I110" i="2"/>
  <c r="K110" i="2"/>
  <c r="X112" i="2" l="1"/>
  <c r="H111" i="1" s="1"/>
  <c r="I111" i="1" s="1"/>
  <c r="F111" i="1" s="1"/>
  <c r="Y112" i="2"/>
  <c r="AB112" i="2"/>
  <c r="O112" i="2"/>
  <c r="AA112" i="2"/>
  <c r="Q112" i="2"/>
  <c r="R112" i="2"/>
  <c r="P113" i="2"/>
  <c r="Z112" i="2"/>
  <c r="W112" i="2"/>
  <c r="T111" i="2"/>
  <c r="V111" i="2" s="1"/>
  <c r="S111" i="2"/>
  <c r="U111" i="2" s="1"/>
  <c r="E110" i="1"/>
  <c r="D110" i="1" s="1"/>
  <c r="C110" i="1" s="1"/>
  <c r="B110" i="1" s="1"/>
  <c r="A110" i="1" s="1"/>
  <c r="J110" i="1" s="1"/>
  <c r="G110" i="1"/>
  <c r="I191" i="4"/>
  <c r="H191" i="4"/>
  <c r="N110" i="2"/>
  <c r="Y191" i="3"/>
  <c r="J112" i="2"/>
  <c r="I111" i="2"/>
  <c r="K111" i="2"/>
  <c r="L111" i="2" s="1"/>
  <c r="M111" i="2" s="1"/>
  <c r="Z113" i="2" l="1"/>
  <c r="Y113" i="2"/>
  <c r="AB113" i="2"/>
  <c r="X113" i="2"/>
  <c r="H112" i="1" s="1"/>
  <c r="I112" i="1" s="1"/>
  <c r="F112" i="1" s="1"/>
  <c r="O113" i="2"/>
  <c r="Q113" i="2"/>
  <c r="AA113" i="2"/>
  <c r="P114" i="2"/>
  <c r="R113" i="2"/>
  <c r="W113" i="2"/>
  <c r="S112" i="2"/>
  <c r="U112" i="2" s="1"/>
  <c r="T112" i="2"/>
  <c r="V112" i="2" s="1"/>
  <c r="G111" i="1"/>
  <c r="E111" i="1"/>
  <c r="D111" i="1" s="1"/>
  <c r="C111" i="1" s="1"/>
  <c r="B111" i="1" s="1"/>
  <c r="A111" i="1" s="1"/>
  <c r="J111" i="1" s="1"/>
  <c r="H190" i="4"/>
  <c r="I190" i="4"/>
  <c r="Y190" i="3"/>
  <c r="N111" i="2"/>
  <c r="J113" i="2"/>
  <c r="I112" i="2"/>
  <c r="K112" i="2"/>
  <c r="L112" i="2" s="1"/>
  <c r="S113" i="2" l="1"/>
  <c r="U113" i="2" s="1"/>
  <c r="T113" i="2"/>
  <c r="V113" i="2" s="1"/>
  <c r="G112" i="1"/>
  <c r="E112" i="1"/>
  <c r="D112" i="1" s="1"/>
  <c r="C112" i="1" s="1"/>
  <c r="B112" i="1" s="1"/>
  <c r="A112" i="1" s="1"/>
  <c r="J112" i="1" s="1"/>
  <c r="X114" i="2"/>
  <c r="H113" i="1" s="1"/>
  <c r="I113" i="1" s="1"/>
  <c r="F113" i="1" s="1"/>
  <c r="AA114" i="2"/>
  <c r="AB114" i="2"/>
  <c r="Q114" i="2"/>
  <c r="W114" i="2" s="1"/>
  <c r="O114" i="2"/>
  <c r="P115" i="2"/>
  <c r="R114" i="2"/>
  <c r="Y114" i="2"/>
  <c r="Z114" i="2"/>
  <c r="H189" i="4"/>
  <c r="I189" i="4"/>
  <c r="M112" i="2"/>
  <c r="N112" i="2"/>
  <c r="Y189" i="3"/>
  <c r="J114" i="2"/>
  <c r="I113" i="2"/>
  <c r="K113" i="2"/>
  <c r="L113" i="2" s="1"/>
  <c r="Q115" i="2" l="1"/>
  <c r="P116" i="2"/>
  <c r="Z115" i="2"/>
  <c r="R115" i="2"/>
  <c r="Y115" i="2"/>
  <c r="AA115" i="2"/>
  <c r="O115" i="2"/>
  <c r="X115" i="2"/>
  <c r="H114" i="1" s="1"/>
  <c r="I114" i="1" s="1"/>
  <c r="F114" i="1" s="1"/>
  <c r="AB115" i="2"/>
  <c r="W115" i="2"/>
  <c r="S114" i="2"/>
  <c r="U114" i="2" s="1"/>
  <c r="T114" i="2"/>
  <c r="V114" i="2" s="1"/>
  <c r="G113" i="1"/>
  <c r="E113" i="1"/>
  <c r="D113" i="1" s="1"/>
  <c r="C113" i="1" s="1"/>
  <c r="B113" i="1" s="1"/>
  <c r="A113" i="1" s="1"/>
  <c r="J113" i="1" s="1"/>
  <c r="H188" i="4"/>
  <c r="I188" i="4"/>
  <c r="M113" i="2"/>
  <c r="N113" i="2"/>
  <c r="Y188" i="3"/>
  <c r="J115" i="2"/>
  <c r="I114" i="2"/>
  <c r="K114" i="2"/>
  <c r="L114" i="2" s="1"/>
  <c r="M114" i="2" s="1"/>
  <c r="E114" i="1" l="1"/>
  <c r="D114" i="1" s="1"/>
  <c r="C114" i="1" s="1"/>
  <c r="B114" i="1" s="1"/>
  <c r="A114" i="1" s="1"/>
  <c r="J114" i="1" s="1"/>
  <c r="G114" i="1"/>
  <c r="T115" i="2"/>
  <c r="V115" i="2" s="1"/>
  <c r="S115" i="2"/>
  <c r="U115" i="2" s="1"/>
  <c r="O116" i="2"/>
  <c r="AB116" i="2"/>
  <c r="Z116" i="2"/>
  <c r="AA116" i="2"/>
  <c r="Q116" i="2"/>
  <c r="W116" i="2" s="1"/>
  <c r="Y116" i="2"/>
  <c r="R116" i="2"/>
  <c r="P117" i="2"/>
  <c r="X116" i="2"/>
  <c r="H115" i="1" s="1"/>
  <c r="I115" i="1" s="1"/>
  <c r="F115" i="1" s="1"/>
  <c r="I187" i="4"/>
  <c r="H187" i="4"/>
  <c r="Y187" i="3"/>
  <c r="L88" i="4"/>
  <c r="N114" i="2"/>
  <c r="J116" i="2"/>
  <c r="I115" i="2"/>
  <c r="K115" i="2"/>
  <c r="L115" i="2" s="1"/>
  <c r="Y117" i="2" l="1"/>
  <c r="Z117" i="2"/>
  <c r="AA117" i="2"/>
  <c r="AB117" i="2"/>
  <c r="O117" i="2"/>
  <c r="R117" i="2"/>
  <c r="P118" i="2"/>
  <c r="X117" i="2"/>
  <c r="H116" i="1" s="1"/>
  <c r="I116" i="1" s="1"/>
  <c r="F116" i="1" s="1"/>
  <c r="Q117" i="2"/>
  <c r="W117" i="2"/>
  <c r="S116" i="2"/>
  <c r="U116" i="2" s="1"/>
  <c r="T116" i="2"/>
  <c r="V116" i="2" s="1"/>
  <c r="E115" i="1"/>
  <c r="D115" i="1" s="1"/>
  <c r="C115" i="1" s="1"/>
  <c r="B115" i="1" s="1"/>
  <c r="A115" i="1" s="1"/>
  <c r="J115" i="1" s="1"/>
  <c r="G115" i="1"/>
  <c r="H186" i="4"/>
  <c r="I186" i="4"/>
  <c r="M115" i="2"/>
  <c r="N115" i="2"/>
  <c r="Y186" i="3"/>
  <c r="L87" i="4"/>
  <c r="J117" i="2"/>
  <c r="I116" i="2"/>
  <c r="K116" i="2"/>
  <c r="L116" i="2" s="1"/>
  <c r="G116" i="1" l="1"/>
  <c r="E116" i="1"/>
  <c r="D116" i="1" s="1"/>
  <c r="C116" i="1" s="1"/>
  <c r="B116" i="1" s="1"/>
  <c r="A116" i="1" s="1"/>
  <c r="J116" i="1" s="1"/>
  <c r="S117" i="2"/>
  <c r="U117" i="2" s="1"/>
  <c r="T117" i="2"/>
  <c r="V117" i="2" s="1"/>
  <c r="O118" i="2"/>
  <c r="X118" i="2"/>
  <c r="H117" i="1" s="1"/>
  <c r="I117" i="1" s="1"/>
  <c r="F117" i="1" s="1"/>
  <c r="AA118" i="2"/>
  <c r="Q118" i="2"/>
  <c r="W118" i="2" s="1"/>
  <c r="R118" i="2"/>
  <c r="Y118" i="2"/>
  <c r="AB118" i="2"/>
  <c r="Z118" i="2"/>
  <c r="P119" i="2"/>
  <c r="I185" i="4"/>
  <c r="H185" i="4"/>
  <c r="M116" i="2"/>
  <c r="N116" i="2"/>
  <c r="Y185" i="3"/>
  <c r="L86" i="4"/>
  <c r="J118" i="2"/>
  <c r="I117" i="2"/>
  <c r="K117" i="2"/>
  <c r="L117" i="2" s="1"/>
  <c r="E117" i="1" l="1"/>
  <c r="D117" i="1" s="1"/>
  <c r="C117" i="1" s="1"/>
  <c r="B117" i="1" s="1"/>
  <c r="A117" i="1" s="1"/>
  <c r="J117" i="1" s="1"/>
  <c r="G117" i="1"/>
  <c r="T118" i="2"/>
  <c r="V118" i="2" s="1"/>
  <c r="S118" i="2"/>
  <c r="U118" i="2" s="1"/>
  <c r="Z119" i="2"/>
  <c r="X119" i="2"/>
  <c r="H118" i="1" s="1"/>
  <c r="I118" i="1" s="1"/>
  <c r="F118" i="1" s="1"/>
  <c r="AA119" i="2"/>
  <c r="P120" i="2"/>
  <c r="Q119" i="2"/>
  <c r="W119" i="2" s="1"/>
  <c r="O119" i="2"/>
  <c r="R119" i="2"/>
  <c r="Y119" i="2"/>
  <c r="AB119" i="2"/>
  <c r="H184" i="4"/>
  <c r="I184" i="4"/>
  <c r="M117" i="2"/>
  <c r="N117" i="2"/>
  <c r="L118" i="2"/>
  <c r="M118" i="2" s="1"/>
  <c r="Y184" i="3"/>
  <c r="L85" i="4"/>
  <c r="J119" i="2"/>
  <c r="I118" i="2"/>
  <c r="K118" i="2"/>
  <c r="S119" i="2" l="1"/>
  <c r="U119" i="2" s="1"/>
  <c r="T119" i="2"/>
  <c r="V119" i="2" s="1"/>
  <c r="X120" i="2"/>
  <c r="H119" i="1" s="1"/>
  <c r="I119" i="1" s="1"/>
  <c r="F119" i="1" s="1"/>
  <c r="R120" i="2"/>
  <c r="Q120" i="2"/>
  <c r="O120" i="2"/>
  <c r="Y120" i="2"/>
  <c r="AA120" i="2"/>
  <c r="AB120" i="2"/>
  <c r="Z120" i="2"/>
  <c r="P121" i="2"/>
  <c r="W120" i="2"/>
  <c r="G118" i="1"/>
  <c r="E118" i="1"/>
  <c r="D118" i="1" s="1"/>
  <c r="C118" i="1" s="1"/>
  <c r="B118" i="1" s="1"/>
  <c r="A118" i="1" s="1"/>
  <c r="J118" i="1" s="1"/>
  <c r="H183" i="4"/>
  <c r="I183" i="4"/>
  <c r="N118" i="2"/>
  <c r="Y183" i="3"/>
  <c r="L84" i="4"/>
  <c r="J120" i="2"/>
  <c r="I119" i="2"/>
  <c r="K119" i="2"/>
  <c r="L119" i="2" s="1"/>
  <c r="Q121" i="2" l="1"/>
  <c r="R121" i="2"/>
  <c r="P122" i="2"/>
  <c r="AA121" i="2"/>
  <c r="Y121" i="2"/>
  <c r="X121" i="2"/>
  <c r="H120" i="1" s="1"/>
  <c r="I120" i="1" s="1"/>
  <c r="F120" i="1" s="1"/>
  <c r="Z121" i="2"/>
  <c r="AB121" i="2"/>
  <c r="O121" i="2"/>
  <c r="W121" i="2"/>
  <c r="G119" i="1"/>
  <c r="E119" i="1"/>
  <c r="D119" i="1" s="1"/>
  <c r="C119" i="1" s="1"/>
  <c r="B119" i="1" s="1"/>
  <c r="A119" i="1" s="1"/>
  <c r="J119" i="1" s="1"/>
  <c r="T120" i="2"/>
  <c r="V120" i="2" s="1"/>
  <c r="S120" i="2"/>
  <c r="U120" i="2" s="1"/>
  <c r="H182" i="4"/>
  <c r="I182" i="4"/>
  <c r="M119" i="2"/>
  <c r="N119" i="2"/>
  <c r="Y182" i="3"/>
  <c r="J121" i="2"/>
  <c r="I120" i="2"/>
  <c r="K120" i="2"/>
  <c r="L120" i="2" s="1"/>
  <c r="M120" i="2" s="1"/>
  <c r="O122" i="2" l="1"/>
  <c r="AB122" i="2"/>
  <c r="R122" i="2"/>
  <c r="AA122" i="2"/>
  <c r="Q122" i="2"/>
  <c r="Y122" i="2"/>
  <c r="X122" i="2"/>
  <c r="H121" i="1" s="1"/>
  <c r="I121" i="1" s="1"/>
  <c r="F121" i="1" s="1"/>
  <c r="Z122" i="2"/>
  <c r="P123" i="2"/>
  <c r="W122" i="2"/>
  <c r="E120" i="1"/>
  <c r="D120" i="1" s="1"/>
  <c r="C120" i="1" s="1"/>
  <c r="B120" i="1" s="1"/>
  <c r="A120" i="1" s="1"/>
  <c r="J120" i="1" s="1"/>
  <c r="G120" i="1"/>
  <c r="T121" i="2"/>
  <c r="V121" i="2" s="1"/>
  <c r="S121" i="2"/>
  <c r="U121" i="2" s="1"/>
  <c r="I181" i="4"/>
  <c r="H181" i="4"/>
  <c r="L121" i="2"/>
  <c r="M121" i="2" s="1"/>
  <c r="Y181" i="3"/>
  <c r="L83" i="4"/>
  <c r="N120" i="2"/>
  <c r="J122" i="2"/>
  <c r="I121" i="2"/>
  <c r="K121" i="2"/>
  <c r="S122" i="2" l="1"/>
  <c r="U122" i="2" s="1"/>
  <c r="T122" i="2"/>
  <c r="V122" i="2" s="1"/>
  <c r="Y123" i="2"/>
  <c r="Z123" i="2"/>
  <c r="O123" i="2"/>
  <c r="AA123" i="2"/>
  <c r="P124" i="2"/>
  <c r="R123" i="2"/>
  <c r="AB123" i="2"/>
  <c r="Q123" i="2"/>
  <c r="W123" i="2" s="1"/>
  <c r="X123" i="2"/>
  <c r="H122" i="1" s="1"/>
  <c r="I122" i="1" s="1"/>
  <c r="F122" i="1" s="1"/>
  <c r="G121" i="1"/>
  <c r="E121" i="1"/>
  <c r="D121" i="1" s="1"/>
  <c r="C121" i="1" s="1"/>
  <c r="B121" i="1" s="1"/>
  <c r="A121" i="1" s="1"/>
  <c r="J121" i="1" s="1"/>
  <c r="H180" i="4"/>
  <c r="I180" i="4"/>
  <c r="N121" i="2"/>
  <c r="Y180" i="3"/>
  <c r="L82" i="4"/>
  <c r="J123" i="2"/>
  <c r="I122" i="2"/>
  <c r="K122" i="2"/>
  <c r="L122" i="2" s="1"/>
  <c r="E122" i="1" l="1"/>
  <c r="D122" i="1" s="1"/>
  <c r="C122" i="1" s="1"/>
  <c r="B122" i="1" s="1"/>
  <c r="A122" i="1" s="1"/>
  <c r="J122" i="1" s="1"/>
  <c r="G122" i="1"/>
  <c r="S123" i="2"/>
  <c r="U123" i="2" s="1"/>
  <c r="T123" i="2"/>
  <c r="V123" i="2" s="1"/>
  <c r="Q124" i="2"/>
  <c r="W124" i="2" s="1"/>
  <c r="R124" i="2"/>
  <c r="AA124" i="2"/>
  <c r="X124" i="2"/>
  <c r="H123" i="1" s="1"/>
  <c r="I123" i="1" s="1"/>
  <c r="F123" i="1" s="1"/>
  <c r="Y124" i="2"/>
  <c r="AB124" i="2"/>
  <c r="P125" i="2"/>
  <c r="O124" i="2"/>
  <c r="Z124" i="2"/>
  <c r="I179" i="4"/>
  <c r="H179" i="4"/>
  <c r="M122" i="2"/>
  <c r="N122" i="2"/>
  <c r="Y179" i="3"/>
  <c r="L81" i="4"/>
  <c r="J124" i="2"/>
  <c r="I123" i="2"/>
  <c r="K123" i="2"/>
  <c r="L123" i="2" s="1"/>
  <c r="X125" i="2" l="1"/>
  <c r="H124" i="1" s="1"/>
  <c r="I124" i="1" s="1"/>
  <c r="F124" i="1" s="1"/>
  <c r="Z125" i="2"/>
  <c r="Q125" i="2"/>
  <c r="AB125" i="2"/>
  <c r="R125" i="2"/>
  <c r="AA125" i="2"/>
  <c r="Y125" i="2"/>
  <c r="P126" i="2"/>
  <c r="O125" i="2"/>
  <c r="W125" i="2"/>
  <c r="E123" i="1"/>
  <c r="D123" i="1" s="1"/>
  <c r="C123" i="1" s="1"/>
  <c r="B123" i="1" s="1"/>
  <c r="A123" i="1" s="1"/>
  <c r="J123" i="1" s="1"/>
  <c r="G123" i="1"/>
  <c r="S124" i="2"/>
  <c r="U124" i="2" s="1"/>
  <c r="T124" i="2"/>
  <c r="V124" i="2" s="1"/>
  <c r="H178" i="4"/>
  <c r="I178" i="4"/>
  <c r="M123" i="2"/>
  <c r="N123" i="2"/>
  <c r="L124" i="2"/>
  <c r="M124" i="2" s="1"/>
  <c r="Y178" i="3"/>
  <c r="L80" i="4"/>
  <c r="J125" i="2"/>
  <c r="I124" i="2"/>
  <c r="K124" i="2"/>
  <c r="T125" i="2" l="1"/>
  <c r="V125" i="2" s="1"/>
  <c r="S125" i="2"/>
  <c r="U125" i="2" s="1"/>
  <c r="X126" i="2"/>
  <c r="H125" i="1" s="1"/>
  <c r="I125" i="1" s="1"/>
  <c r="F125" i="1" s="1"/>
  <c r="Z126" i="2"/>
  <c r="AA126" i="2"/>
  <c r="O126" i="2"/>
  <c r="AB126" i="2"/>
  <c r="Q126" i="2"/>
  <c r="R126" i="2"/>
  <c r="Y126" i="2"/>
  <c r="P127" i="2"/>
  <c r="W126" i="2"/>
  <c r="E124" i="1"/>
  <c r="D124" i="1" s="1"/>
  <c r="C124" i="1" s="1"/>
  <c r="B124" i="1" s="1"/>
  <c r="A124" i="1" s="1"/>
  <c r="J124" i="1" s="1"/>
  <c r="G124" i="1"/>
  <c r="H177" i="4"/>
  <c r="I177" i="4"/>
  <c r="N124" i="2"/>
  <c r="Y177" i="3"/>
  <c r="L79" i="4"/>
  <c r="J126" i="2"/>
  <c r="I125" i="2"/>
  <c r="K125" i="2"/>
  <c r="L125" i="2" s="1"/>
  <c r="M125" i="2" s="1"/>
  <c r="G125" i="1" l="1"/>
  <c r="E125" i="1"/>
  <c r="D125" i="1" s="1"/>
  <c r="C125" i="1" s="1"/>
  <c r="B125" i="1" s="1"/>
  <c r="A125" i="1" s="1"/>
  <c r="J125" i="1" s="1"/>
  <c r="Q127" i="2"/>
  <c r="R127" i="2"/>
  <c r="P128" i="2"/>
  <c r="Z127" i="2"/>
  <c r="X127" i="2"/>
  <c r="H126" i="1" s="1"/>
  <c r="I126" i="1" s="1"/>
  <c r="F126" i="1" s="1"/>
  <c r="Y127" i="2"/>
  <c r="AB127" i="2"/>
  <c r="O127" i="2"/>
  <c r="AA127" i="2"/>
  <c r="W127" i="2"/>
  <c r="S126" i="2"/>
  <c r="U126" i="2" s="1"/>
  <c r="T126" i="2"/>
  <c r="V126" i="2" s="1"/>
  <c r="H176" i="4"/>
  <c r="I176" i="4"/>
  <c r="Y176" i="3"/>
  <c r="L78" i="4"/>
  <c r="N125" i="2"/>
  <c r="J127" i="2"/>
  <c r="I126" i="2"/>
  <c r="K126" i="2"/>
  <c r="L126" i="2" s="1"/>
  <c r="T127" i="2" l="1"/>
  <c r="V127" i="2" s="1"/>
  <c r="S127" i="2"/>
  <c r="U127" i="2" s="1"/>
  <c r="E126" i="1"/>
  <c r="D126" i="1" s="1"/>
  <c r="C126" i="1" s="1"/>
  <c r="B126" i="1" s="1"/>
  <c r="A126" i="1" s="1"/>
  <c r="J126" i="1" s="1"/>
  <c r="G126" i="1"/>
  <c r="O128" i="2"/>
  <c r="AB128" i="2"/>
  <c r="Q128" i="2"/>
  <c r="W128" i="2" s="1"/>
  <c r="AA128" i="2"/>
  <c r="P129" i="2"/>
  <c r="R128" i="2"/>
  <c r="Y128" i="2"/>
  <c r="X128" i="2"/>
  <c r="H127" i="1" s="1"/>
  <c r="I127" i="1" s="1"/>
  <c r="F127" i="1" s="1"/>
  <c r="Z128" i="2"/>
  <c r="I175" i="4"/>
  <c r="H175" i="4"/>
  <c r="M126" i="2"/>
  <c r="N126" i="2"/>
  <c r="Y175" i="3"/>
  <c r="L77" i="4"/>
  <c r="J128" i="2"/>
  <c r="I127" i="2"/>
  <c r="K127" i="2"/>
  <c r="L127" i="2" s="1"/>
  <c r="E127" i="1" l="1"/>
  <c r="D127" i="1" s="1"/>
  <c r="C127" i="1" s="1"/>
  <c r="B127" i="1" s="1"/>
  <c r="A127" i="1" s="1"/>
  <c r="J127" i="1" s="1"/>
  <c r="G127" i="1"/>
  <c r="T128" i="2"/>
  <c r="V128" i="2" s="1"/>
  <c r="S128" i="2"/>
  <c r="U128" i="2" s="1"/>
  <c r="X129" i="2"/>
  <c r="H128" i="1" s="1"/>
  <c r="I128" i="1" s="1"/>
  <c r="F128" i="1" s="1"/>
  <c r="Y129" i="2"/>
  <c r="Z129" i="2"/>
  <c r="AB129" i="2"/>
  <c r="O129" i="2"/>
  <c r="AA129" i="2"/>
  <c r="R129" i="2"/>
  <c r="P130" i="2"/>
  <c r="Q129" i="2"/>
  <c r="W129" i="2" s="1"/>
  <c r="H174" i="4"/>
  <c r="I174" i="4"/>
  <c r="M127" i="2"/>
  <c r="N127" i="2"/>
  <c r="Y174" i="3"/>
  <c r="L76" i="4"/>
  <c r="J129" i="2"/>
  <c r="I128" i="2"/>
  <c r="K128" i="2"/>
  <c r="L128" i="2" s="1"/>
  <c r="X130" i="2" l="1"/>
  <c r="H129" i="1" s="1"/>
  <c r="I129" i="1" s="1"/>
  <c r="F129" i="1" s="1"/>
  <c r="Y130" i="2"/>
  <c r="Q130" i="2"/>
  <c r="AB130" i="2"/>
  <c r="O130" i="2"/>
  <c r="P131" i="2"/>
  <c r="AA130" i="2"/>
  <c r="R130" i="2"/>
  <c r="Z130" i="2"/>
  <c r="W130" i="2"/>
  <c r="T129" i="2"/>
  <c r="V129" i="2" s="1"/>
  <c r="S129" i="2"/>
  <c r="U129" i="2" s="1"/>
  <c r="E128" i="1"/>
  <c r="D128" i="1" s="1"/>
  <c r="C128" i="1" s="1"/>
  <c r="B128" i="1" s="1"/>
  <c r="A128" i="1" s="1"/>
  <c r="J128" i="1" s="1"/>
  <c r="G128" i="1"/>
  <c r="I173" i="4"/>
  <c r="H173" i="4"/>
  <c r="M128" i="2"/>
  <c r="N128" i="2"/>
  <c r="Y173" i="3"/>
  <c r="L75" i="4"/>
  <c r="J130" i="2"/>
  <c r="I129" i="2"/>
  <c r="K129" i="2"/>
  <c r="L129" i="2" s="1"/>
  <c r="Z131" i="2" l="1"/>
  <c r="AA131" i="2"/>
  <c r="O131" i="2"/>
  <c r="R131" i="2"/>
  <c r="X131" i="2"/>
  <c r="H130" i="1" s="1"/>
  <c r="I130" i="1" s="1"/>
  <c r="F130" i="1" s="1"/>
  <c r="P132" i="2"/>
  <c r="Q131" i="2"/>
  <c r="Y131" i="2"/>
  <c r="AB131" i="2"/>
  <c r="W131" i="2"/>
  <c r="T130" i="2"/>
  <c r="V130" i="2" s="1"/>
  <c r="S130" i="2"/>
  <c r="U130" i="2" s="1"/>
  <c r="E129" i="1"/>
  <c r="D129" i="1" s="1"/>
  <c r="C129" i="1" s="1"/>
  <c r="B129" i="1" s="1"/>
  <c r="A129" i="1" s="1"/>
  <c r="J129" i="1" s="1"/>
  <c r="G129" i="1"/>
  <c r="H172" i="4"/>
  <c r="I172" i="4"/>
  <c r="M129" i="2"/>
  <c r="N129" i="2"/>
  <c r="L130" i="2"/>
  <c r="M130" i="2" s="1"/>
  <c r="Y172" i="3"/>
  <c r="L74" i="4"/>
  <c r="J131" i="2"/>
  <c r="I130" i="2"/>
  <c r="K130" i="2"/>
  <c r="X132" i="2" l="1"/>
  <c r="H131" i="1" s="1"/>
  <c r="I131" i="1" s="1"/>
  <c r="F131" i="1" s="1"/>
  <c r="Y132" i="2"/>
  <c r="AA132" i="2"/>
  <c r="P133" i="2"/>
  <c r="Q132" i="2"/>
  <c r="R132" i="2"/>
  <c r="O132" i="2"/>
  <c r="AB132" i="2"/>
  <c r="Z132" i="2"/>
  <c r="W132" i="2"/>
  <c r="T131" i="2"/>
  <c r="V131" i="2" s="1"/>
  <c r="S131" i="2"/>
  <c r="U131" i="2" s="1"/>
  <c r="G130" i="1"/>
  <c r="E130" i="1"/>
  <c r="D130" i="1" s="1"/>
  <c r="C130" i="1" s="1"/>
  <c r="B130" i="1" s="1"/>
  <c r="A130" i="1" s="1"/>
  <c r="J130" i="1" s="1"/>
  <c r="H171" i="4"/>
  <c r="I171" i="4"/>
  <c r="N130" i="2"/>
  <c r="Y171" i="3"/>
  <c r="L73" i="4"/>
  <c r="J132" i="2"/>
  <c r="I131" i="2"/>
  <c r="K131" i="2"/>
  <c r="L131" i="2" s="1"/>
  <c r="R133" i="2" l="1"/>
  <c r="X133" i="2"/>
  <c r="H132" i="1" s="1"/>
  <c r="I132" i="1" s="1"/>
  <c r="F132" i="1" s="1"/>
  <c r="AB133" i="2"/>
  <c r="Z133" i="2"/>
  <c r="P134" i="2"/>
  <c r="Y133" i="2"/>
  <c r="AA133" i="2"/>
  <c r="Q133" i="2"/>
  <c r="O133" i="2"/>
  <c r="W133" i="2"/>
  <c r="T132" i="2"/>
  <c r="V132" i="2" s="1"/>
  <c r="S132" i="2"/>
  <c r="U132" i="2" s="1"/>
  <c r="G131" i="1"/>
  <c r="E131" i="1"/>
  <c r="D131" i="1" s="1"/>
  <c r="C131" i="1" s="1"/>
  <c r="B131" i="1" s="1"/>
  <c r="A131" i="1" s="1"/>
  <c r="J131" i="1" s="1"/>
  <c r="H170" i="4"/>
  <c r="I170" i="4"/>
  <c r="M131" i="2"/>
  <c r="N131" i="2"/>
  <c r="L132" i="2"/>
  <c r="M132" i="2" s="1"/>
  <c r="Y170" i="3"/>
  <c r="L72" i="4"/>
  <c r="J133" i="2"/>
  <c r="I132" i="2"/>
  <c r="K132" i="2"/>
  <c r="G132" i="1" l="1"/>
  <c r="E132" i="1"/>
  <c r="D132" i="1" s="1"/>
  <c r="C132" i="1" s="1"/>
  <c r="B132" i="1" s="1"/>
  <c r="A132" i="1" s="1"/>
  <c r="J132" i="1" s="1"/>
  <c r="AB134" i="2"/>
  <c r="Y134" i="2"/>
  <c r="AA134" i="2"/>
  <c r="X134" i="2"/>
  <c r="H133" i="1" s="1"/>
  <c r="I133" i="1" s="1"/>
  <c r="F133" i="1" s="1"/>
  <c r="Q134" i="2"/>
  <c r="R134" i="2"/>
  <c r="Z134" i="2"/>
  <c r="P135" i="2"/>
  <c r="O134" i="2"/>
  <c r="W134" i="2"/>
  <c r="T133" i="2"/>
  <c r="V133" i="2" s="1"/>
  <c r="S133" i="2"/>
  <c r="U133" i="2" s="1"/>
  <c r="I169" i="4"/>
  <c r="H169" i="4"/>
  <c r="N132" i="2"/>
  <c r="Y169" i="3"/>
  <c r="L71" i="4"/>
  <c r="J134" i="2"/>
  <c r="I133" i="2"/>
  <c r="K133" i="2"/>
  <c r="L133" i="2" s="1"/>
  <c r="AA135" i="2" l="1"/>
  <c r="AB135" i="2"/>
  <c r="Z135" i="2"/>
  <c r="R135" i="2"/>
  <c r="P136" i="2"/>
  <c r="X135" i="2"/>
  <c r="H134" i="1" s="1"/>
  <c r="I134" i="1" s="1"/>
  <c r="F134" i="1" s="1"/>
  <c r="Y135" i="2"/>
  <c r="Q135" i="2"/>
  <c r="O135" i="2"/>
  <c r="W135" i="2"/>
  <c r="T134" i="2"/>
  <c r="V134" i="2" s="1"/>
  <c r="S134" i="2"/>
  <c r="U134" i="2" s="1"/>
  <c r="G133" i="1"/>
  <c r="E133" i="1"/>
  <c r="D133" i="1" s="1"/>
  <c r="C133" i="1" s="1"/>
  <c r="B133" i="1" s="1"/>
  <c r="A133" i="1" s="1"/>
  <c r="J133" i="1" s="1"/>
  <c r="H168" i="4"/>
  <c r="I168" i="4"/>
  <c r="M133" i="2"/>
  <c r="N133" i="2"/>
  <c r="Y168" i="3"/>
  <c r="L70" i="4"/>
  <c r="J135" i="2"/>
  <c r="I134" i="2"/>
  <c r="K134" i="2"/>
  <c r="L134" i="2" s="1"/>
  <c r="G134" i="1" l="1"/>
  <c r="E134" i="1"/>
  <c r="D134" i="1" s="1"/>
  <c r="C134" i="1" s="1"/>
  <c r="B134" i="1" s="1"/>
  <c r="A134" i="1" s="1"/>
  <c r="J134" i="1" s="1"/>
  <c r="X136" i="2"/>
  <c r="H135" i="1" s="1"/>
  <c r="I135" i="1" s="1"/>
  <c r="F135" i="1" s="1"/>
  <c r="AB136" i="2"/>
  <c r="Y136" i="2"/>
  <c r="Q136" i="2"/>
  <c r="Z136" i="2"/>
  <c r="P137" i="2"/>
  <c r="R136" i="2"/>
  <c r="O136" i="2"/>
  <c r="AA136" i="2"/>
  <c r="W136" i="2"/>
  <c r="S135" i="2"/>
  <c r="U135" i="2" s="1"/>
  <c r="T135" i="2"/>
  <c r="V135" i="2" s="1"/>
  <c r="I167" i="4"/>
  <c r="H167" i="4"/>
  <c r="M134" i="2"/>
  <c r="N134" i="2"/>
  <c r="Y167" i="3"/>
  <c r="L69" i="4"/>
  <c r="J136" i="2"/>
  <c r="I135" i="2"/>
  <c r="K135" i="2"/>
  <c r="L135" i="2" s="1"/>
  <c r="G135" i="1" l="1"/>
  <c r="E135" i="1"/>
  <c r="D135" i="1" s="1"/>
  <c r="C135" i="1" s="1"/>
  <c r="B135" i="1" s="1"/>
  <c r="A135" i="1" s="1"/>
  <c r="J135" i="1" s="1"/>
  <c r="T136" i="2"/>
  <c r="V136" i="2" s="1"/>
  <c r="S136" i="2"/>
  <c r="U136" i="2" s="1"/>
  <c r="Z137" i="2"/>
  <c r="AA137" i="2"/>
  <c r="O137" i="2"/>
  <c r="R137" i="2"/>
  <c r="Y137" i="2"/>
  <c r="Q137" i="2"/>
  <c r="W137" i="2" s="1"/>
  <c r="AB137" i="2"/>
  <c r="X137" i="2"/>
  <c r="H136" i="1" s="1"/>
  <c r="I136" i="1" s="1"/>
  <c r="F136" i="1" s="1"/>
  <c r="P138" i="2"/>
  <c r="H166" i="4"/>
  <c r="I166" i="4"/>
  <c r="M135" i="2"/>
  <c r="N135" i="2"/>
  <c r="Y166" i="3"/>
  <c r="L68" i="4"/>
  <c r="J137" i="2"/>
  <c r="I136" i="2"/>
  <c r="K136" i="2"/>
  <c r="L136" i="2" s="1"/>
  <c r="S137" i="2" l="1"/>
  <c r="U137" i="2" s="1"/>
  <c r="T137" i="2"/>
  <c r="V137" i="2" s="1"/>
  <c r="G136" i="1"/>
  <c r="E136" i="1"/>
  <c r="D136" i="1" s="1"/>
  <c r="C136" i="1" s="1"/>
  <c r="B136" i="1" s="1"/>
  <c r="A136" i="1" s="1"/>
  <c r="J136" i="1" s="1"/>
  <c r="X138" i="2"/>
  <c r="H137" i="1" s="1"/>
  <c r="I137" i="1" s="1"/>
  <c r="F137" i="1" s="1"/>
  <c r="Z138" i="2"/>
  <c r="AA138" i="2"/>
  <c r="O138" i="2"/>
  <c r="Y138" i="2"/>
  <c r="R138" i="2"/>
  <c r="AB138" i="2"/>
  <c r="P139" i="2"/>
  <c r="Q138" i="2"/>
  <c r="W138" i="2"/>
  <c r="H165" i="4"/>
  <c r="I165" i="4"/>
  <c r="M136" i="2"/>
  <c r="N136" i="2"/>
  <c r="Y165" i="3"/>
  <c r="L67" i="4"/>
  <c r="J138" i="2"/>
  <c r="I137" i="2"/>
  <c r="K137" i="2"/>
  <c r="L137" i="2" s="1"/>
  <c r="E137" i="1" l="1"/>
  <c r="D137" i="1" s="1"/>
  <c r="C137" i="1" s="1"/>
  <c r="B137" i="1" s="1"/>
  <c r="A137" i="1" s="1"/>
  <c r="J137" i="1" s="1"/>
  <c r="G137" i="1"/>
  <c r="Z139" i="2"/>
  <c r="O139" i="2"/>
  <c r="Y139" i="2"/>
  <c r="X139" i="2"/>
  <c r="H138" i="1" s="1"/>
  <c r="I138" i="1" s="1"/>
  <c r="F138" i="1" s="1"/>
  <c r="R139" i="2"/>
  <c r="P140" i="2"/>
  <c r="AA139" i="2"/>
  <c r="Q139" i="2"/>
  <c r="AB139" i="2"/>
  <c r="W139" i="2"/>
  <c r="T138" i="2"/>
  <c r="V138" i="2" s="1"/>
  <c r="S138" i="2"/>
  <c r="U138" i="2" s="1"/>
  <c r="H164" i="4"/>
  <c r="I164" i="4"/>
  <c r="M137" i="2"/>
  <c r="N137" i="2"/>
  <c r="Y164" i="3"/>
  <c r="L66" i="4"/>
  <c r="J139" i="2"/>
  <c r="I138" i="2"/>
  <c r="K138" i="2"/>
  <c r="L138" i="2" s="1"/>
  <c r="E138" i="1" l="1"/>
  <c r="D138" i="1" s="1"/>
  <c r="C138" i="1" s="1"/>
  <c r="B138" i="1" s="1"/>
  <c r="A138" i="1" s="1"/>
  <c r="J138" i="1" s="1"/>
  <c r="G138" i="1"/>
  <c r="AB140" i="2"/>
  <c r="P141" i="2"/>
  <c r="X140" i="2"/>
  <c r="H139" i="1" s="1"/>
  <c r="I139" i="1" s="1"/>
  <c r="F139" i="1" s="1"/>
  <c r="Y140" i="2"/>
  <c r="Z140" i="2"/>
  <c r="AA140" i="2"/>
  <c r="Q140" i="2"/>
  <c r="O140" i="2"/>
  <c r="R140" i="2"/>
  <c r="W140" i="2"/>
  <c r="T139" i="2"/>
  <c r="V139" i="2" s="1"/>
  <c r="S139" i="2"/>
  <c r="U139" i="2" s="1"/>
  <c r="I163" i="4"/>
  <c r="H163" i="4"/>
  <c r="M138" i="2"/>
  <c r="N138" i="2"/>
  <c r="Y163" i="3"/>
  <c r="L65" i="4"/>
  <c r="J140" i="2"/>
  <c r="I139" i="2"/>
  <c r="K139" i="2"/>
  <c r="L139" i="2" s="1"/>
  <c r="Z141" i="2" l="1"/>
  <c r="P142" i="2"/>
  <c r="Q141" i="2"/>
  <c r="R141" i="2"/>
  <c r="AA141" i="2"/>
  <c r="O141" i="2"/>
  <c r="AB141" i="2"/>
  <c r="Y141" i="2"/>
  <c r="X141" i="2"/>
  <c r="H140" i="1" s="1"/>
  <c r="I140" i="1" s="1"/>
  <c r="F140" i="1" s="1"/>
  <c r="W141" i="2"/>
  <c r="T140" i="2"/>
  <c r="V140" i="2" s="1"/>
  <c r="S140" i="2"/>
  <c r="U140" i="2" s="1"/>
  <c r="E139" i="1"/>
  <c r="D139" i="1" s="1"/>
  <c r="C139" i="1" s="1"/>
  <c r="B139" i="1" s="1"/>
  <c r="A139" i="1" s="1"/>
  <c r="J139" i="1" s="1"/>
  <c r="G139" i="1"/>
  <c r="H162" i="4"/>
  <c r="I162" i="4"/>
  <c r="M139" i="2"/>
  <c r="N139" i="2"/>
  <c r="L140" i="2"/>
  <c r="M140" i="2" s="1"/>
  <c r="Y162" i="3"/>
  <c r="L64" i="4"/>
  <c r="J141" i="2"/>
  <c r="I140" i="2"/>
  <c r="K140" i="2"/>
  <c r="E140" i="1" l="1"/>
  <c r="D140" i="1" s="1"/>
  <c r="C140" i="1" s="1"/>
  <c r="B140" i="1" s="1"/>
  <c r="A140" i="1" s="1"/>
  <c r="J140" i="1" s="1"/>
  <c r="G140" i="1"/>
  <c r="T141" i="2"/>
  <c r="V141" i="2" s="1"/>
  <c r="S141" i="2"/>
  <c r="U141" i="2" s="1"/>
  <c r="Z142" i="2"/>
  <c r="AB142" i="2"/>
  <c r="X142" i="2"/>
  <c r="H141" i="1" s="1"/>
  <c r="I141" i="1" s="1"/>
  <c r="F141" i="1" s="1"/>
  <c r="AA142" i="2"/>
  <c r="O142" i="2"/>
  <c r="Q142" i="2"/>
  <c r="W142" i="2" s="1"/>
  <c r="Y142" i="2"/>
  <c r="P143" i="2"/>
  <c r="R142" i="2"/>
  <c r="I161" i="4"/>
  <c r="H161" i="4"/>
  <c r="N140" i="2"/>
  <c r="Y161" i="3"/>
  <c r="L63" i="4"/>
  <c r="J142" i="2"/>
  <c r="I141" i="2"/>
  <c r="K141" i="2"/>
  <c r="L141" i="2" s="1"/>
  <c r="Z143" i="2" l="1"/>
  <c r="O143" i="2"/>
  <c r="AA143" i="2"/>
  <c r="AB143" i="2"/>
  <c r="Q143" i="2"/>
  <c r="Y143" i="2"/>
  <c r="P144" i="2"/>
  <c r="X143" i="2"/>
  <c r="H142" i="1" s="1"/>
  <c r="I142" i="1" s="1"/>
  <c r="F142" i="1" s="1"/>
  <c r="R143" i="2"/>
  <c r="W143" i="2"/>
  <c r="E141" i="1"/>
  <c r="D141" i="1" s="1"/>
  <c r="C141" i="1" s="1"/>
  <c r="B141" i="1" s="1"/>
  <c r="A141" i="1" s="1"/>
  <c r="J141" i="1" s="1"/>
  <c r="G141" i="1"/>
  <c r="T142" i="2"/>
  <c r="V142" i="2" s="1"/>
  <c r="S142" i="2"/>
  <c r="U142" i="2" s="1"/>
  <c r="H160" i="4"/>
  <c r="I160" i="4"/>
  <c r="M141" i="2"/>
  <c r="N141" i="2"/>
  <c r="Y160" i="3"/>
  <c r="L62" i="4"/>
  <c r="J143" i="2"/>
  <c r="I142" i="2"/>
  <c r="K142" i="2"/>
  <c r="L142" i="2" s="1"/>
  <c r="S143" i="2" l="1"/>
  <c r="U143" i="2" s="1"/>
  <c r="T143" i="2"/>
  <c r="V143" i="2" s="1"/>
  <c r="X144" i="2"/>
  <c r="H143" i="1" s="1"/>
  <c r="I143" i="1" s="1"/>
  <c r="F143" i="1" s="1"/>
  <c r="AB144" i="2"/>
  <c r="O144" i="2"/>
  <c r="Q144" i="2"/>
  <c r="R144" i="2"/>
  <c r="Y144" i="2"/>
  <c r="Z144" i="2"/>
  <c r="P145" i="2"/>
  <c r="AA144" i="2"/>
  <c r="W144" i="2"/>
  <c r="G142" i="1"/>
  <c r="E142" i="1"/>
  <c r="D142" i="1" s="1"/>
  <c r="C142" i="1" s="1"/>
  <c r="B142" i="1" s="1"/>
  <c r="A142" i="1" s="1"/>
  <c r="J142" i="1" s="1"/>
  <c r="H159" i="4"/>
  <c r="I159" i="4"/>
  <c r="M142" i="2"/>
  <c r="N142" i="2"/>
  <c r="Y159" i="3"/>
  <c r="L61" i="4"/>
  <c r="J144" i="2"/>
  <c r="I143" i="2"/>
  <c r="K143" i="2"/>
  <c r="L143" i="2" s="1"/>
  <c r="E143" i="1" l="1"/>
  <c r="D143" i="1" s="1"/>
  <c r="C143" i="1" s="1"/>
  <c r="B143" i="1" s="1"/>
  <c r="A143" i="1" s="1"/>
  <c r="J143" i="1" s="1"/>
  <c r="G143" i="1"/>
  <c r="R145" i="2"/>
  <c r="AB145" i="2"/>
  <c r="O145" i="2"/>
  <c r="Q145" i="2"/>
  <c r="P146" i="2"/>
  <c r="X145" i="2"/>
  <c r="H144" i="1" s="1"/>
  <c r="I144" i="1" s="1"/>
  <c r="F144" i="1" s="1"/>
  <c r="Z145" i="2"/>
  <c r="AA145" i="2"/>
  <c r="Y145" i="2"/>
  <c r="W145" i="2"/>
  <c r="T144" i="2"/>
  <c r="V144" i="2" s="1"/>
  <c r="S144" i="2"/>
  <c r="U144" i="2" s="1"/>
  <c r="H158" i="4"/>
  <c r="I158" i="4"/>
  <c r="M143" i="2"/>
  <c r="N143" i="2"/>
  <c r="L144" i="2"/>
  <c r="M144" i="2" s="1"/>
  <c r="Y158" i="3"/>
  <c r="L60" i="4"/>
  <c r="L59" i="4"/>
  <c r="J145" i="2"/>
  <c r="I144" i="2"/>
  <c r="K144" i="2"/>
  <c r="T145" i="2" l="1"/>
  <c r="V145" i="2" s="1"/>
  <c r="S145" i="2"/>
  <c r="U145" i="2" s="1"/>
  <c r="G144" i="1"/>
  <c r="E144" i="1"/>
  <c r="D144" i="1" s="1"/>
  <c r="C144" i="1" s="1"/>
  <c r="B144" i="1" s="1"/>
  <c r="A144" i="1" s="1"/>
  <c r="J144" i="1" s="1"/>
  <c r="AB146" i="2"/>
  <c r="O146" i="2"/>
  <c r="P147" i="2"/>
  <c r="R146" i="2"/>
  <c r="X146" i="2"/>
  <c r="H145" i="1" s="1"/>
  <c r="I145" i="1" s="1"/>
  <c r="F145" i="1" s="1"/>
  <c r="Y146" i="2"/>
  <c r="AA146" i="2"/>
  <c r="Z146" i="2"/>
  <c r="Q146" i="2"/>
  <c r="W146" i="2"/>
  <c r="I157" i="4"/>
  <c r="H157" i="4"/>
  <c r="N144" i="2"/>
  <c r="Y157" i="3"/>
  <c r="J146" i="2"/>
  <c r="I145" i="2"/>
  <c r="K145" i="2"/>
  <c r="L145" i="2" s="1"/>
  <c r="S146" i="2" l="1"/>
  <c r="U146" i="2" s="1"/>
  <c r="T146" i="2"/>
  <c r="V146" i="2" s="1"/>
  <c r="G145" i="1"/>
  <c r="E145" i="1"/>
  <c r="D145" i="1" s="1"/>
  <c r="C145" i="1" s="1"/>
  <c r="B145" i="1" s="1"/>
  <c r="A145" i="1" s="1"/>
  <c r="J145" i="1" s="1"/>
  <c r="Z147" i="2"/>
  <c r="R147" i="2"/>
  <c r="P148" i="2"/>
  <c r="X147" i="2"/>
  <c r="H146" i="1" s="1"/>
  <c r="I146" i="1" s="1"/>
  <c r="F146" i="1" s="1"/>
  <c r="O147" i="2"/>
  <c r="AA147" i="2"/>
  <c r="AB147" i="2"/>
  <c r="Y147" i="2"/>
  <c r="Q147" i="2"/>
  <c r="W147" i="2"/>
  <c r="H156" i="4"/>
  <c r="I156" i="4"/>
  <c r="M145" i="2"/>
  <c r="N145" i="2"/>
  <c r="Y156" i="3"/>
  <c r="J147" i="2"/>
  <c r="I146" i="2"/>
  <c r="K146" i="2"/>
  <c r="L146" i="2" s="1"/>
  <c r="X148" i="2" l="1"/>
  <c r="H147" i="1" s="1"/>
  <c r="I147" i="1" s="1"/>
  <c r="F147" i="1" s="1"/>
  <c r="AB148" i="2"/>
  <c r="Q148" i="2"/>
  <c r="R148" i="2"/>
  <c r="Y148" i="2"/>
  <c r="Z148" i="2"/>
  <c r="P149" i="2"/>
  <c r="O148" i="2"/>
  <c r="AA148" i="2"/>
  <c r="W148" i="2"/>
  <c r="G146" i="1"/>
  <c r="E146" i="1"/>
  <c r="D146" i="1" s="1"/>
  <c r="C146" i="1" s="1"/>
  <c r="B146" i="1" s="1"/>
  <c r="A146" i="1" s="1"/>
  <c r="J146" i="1" s="1"/>
  <c r="T147" i="2"/>
  <c r="V147" i="2" s="1"/>
  <c r="S147" i="2"/>
  <c r="U147" i="2" s="1"/>
  <c r="I155" i="4"/>
  <c r="H155" i="4"/>
  <c r="M146" i="2"/>
  <c r="N146" i="2"/>
  <c r="L147" i="2"/>
  <c r="M147" i="2" s="1"/>
  <c r="Y155" i="3"/>
  <c r="J148" i="2"/>
  <c r="I147" i="2"/>
  <c r="K147" i="2"/>
  <c r="S148" i="2" l="1"/>
  <c r="U148" i="2" s="1"/>
  <c r="T148" i="2"/>
  <c r="V148" i="2" s="1"/>
  <c r="Z149" i="2"/>
  <c r="AB149" i="2"/>
  <c r="Q149" i="2"/>
  <c r="Y149" i="2"/>
  <c r="P150" i="2"/>
  <c r="AA149" i="2"/>
  <c r="O149" i="2"/>
  <c r="X149" i="2"/>
  <c r="H148" i="1" s="1"/>
  <c r="I148" i="1" s="1"/>
  <c r="F148" i="1" s="1"/>
  <c r="R149" i="2"/>
  <c r="W149" i="2"/>
  <c r="G147" i="1"/>
  <c r="E147" i="1"/>
  <c r="D147" i="1" s="1"/>
  <c r="C147" i="1" s="1"/>
  <c r="B147" i="1" s="1"/>
  <c r="A147" i="1" s="1"/>
  <c r="J147" i="1" s="1"/>
  <c r="H154" i="4"/>
  <c r="I154" i="4"/>
  <c r="N147" i="2"/>
  <c r="Y154" i="3"/>
  <c r="J149" i="2"/>
  <c r="I148" i="2"/>
  <c r="K148" i="2"/>
  <c r="L148" i="2" s="1"/>
  <c r="T149" i="2" l="1"/>
  <c r="V149" i="2" s="1"/>
  <c r="S149" i="2"/>
  <c r="U149" i="2" s="1"/>
  <c r="E148" i="1"/>
  <c r="D148" i="1" s="1"/>
  <c r="C148" i="1" s="1"/>
  <c r="B148" i="1" s="1"/>
  <c r="A148" i="1" s="1"/>
  <c r="J148" i="1" s="1"/>
  <c r="G148" i="1"/>
  <c r="X150" i="2"/>
  <c r="H149" i="1" s="1"/>
  <c r="I149" i="1" s="1"/>
  <c r="F149" i="1" s="1"/>
  <c r="Z150" i="2"/>
  <c r="Y150" i="2"/>
  <c r="Q150" i="2"/>
  <c r="W150" i="2" s="1"/>
  <c r="P151" i="2"/>
  <c r="AB150" i="2"/>
  <c r="O150" i="2"/>
  <c r="AA150" i="2"/>
  <c r="R150" i="2"/>
  <c r="H153" i="4"/>
  <c r="I153" i="4"/>
  <c r="M148" i="2"/>
  <c r="N148" i="2"/>
  <c r="Y153" i="3"/>
  <c r="J150" i="2"/>
  <c r="I149" i="2"/>
  <c r="K149" i="2"/>
  <c r="L149" i="2" s="1"/>
  <c r="AB151" i="2" l="1"/>
  <c r="X151" i="2"/>
  <c r="H150" i="1" s="1"/>
  <c r="I150" i="1" s="1"/>
  <c r="F150" i="1" s="1"/>
  <c r="R151" i="2"/>
  <c r="P152" i="2"/>
  <c r="Z151" i="2"/>
  <c r="Q151" i="2"/>
  <c r="Y151" i="2"/>
  <c r="O151" i="2"/>
  <c r="AA151" i="2"/>
  <c r="W151" i="2"/>
  <c r="G149" i="1"/>
  <c r="E149" i="1"/>
  <c r="D149" i="1" s="1"/>
  <c r="C149" i="1" s="1"/>
  <c r="B149" i="1" s="1"/>
  <c r="A149" i="1" s="1"/>
  <c r="J149" i="1" s="1"/>
  <c r="T150" i="2"/>
  <c r="V150" i="2" s="1"/>
  <c r="S150" i="2"/>
  <c r="U150" i="2" s="1"/>
  <c r="H152" i="4"/>
  <c r="I152" i="4"/>
  <c r="M149" i="2"/>
  <c r="N149" i="2"/>
  <c r="Y152" i="3"/>
  <c r="J151" i="2"/>
  <c r="I150" i="2"/>
  <c r="K150" i="2"/>
  <c r="L150" i="2" s="1"/>
  <c r="S151" i="2" l="1"/>
  <c r="U151" i="2" s="1"/>
  <c r="T151" i="2"/>
  <c r="V151" i="2" s="1"/>
  <c r="E150" i="1"/>
  <c r="D150" i="1" s="1"/>
  <c r="C150" i="1" s="1"/>
  <c r="B150" i="1" s="1"/>
  <c r="A150" i="1" s="1"/>
  <c r="J150" i="1" s="1"/>
  <c r="G150" i="1"/>
  <c r="AB152" i="2"/>
  <c r="Z152" i="2"/>
  <c r="X152" i="2"/>
  <c r="H151" i="1" s="1"/>
  <c r="I151" i="1" s="1"/>
  <c r="F151" i="1" s="1"/>
  <c r="R152" i="2"/>
  <c r="Y152" i="2"/>
  <c r="AA152" i="2"/>
  <c r="O152" i="2"/>
  <c r="P153" i="2"/>
  <c r="Q152" i="2"/>
  <c r="W152" i="2"/>
  <c r="I151" i="4"/>
  <c r="H151" i="4"/>
  <c r="M150" i="2"/>
  <c r="N150" i="2"/>
  <c r="L151" i="2"/>
  <c r="M151" i="2" s="1"/>
  <c r="Y151" i="3"/>
  <c r="J152" i="2"/>
  <c r="I151" i="2"/>
  <c r="K151" i="2"/>
  <c r="Y153" i="2" l="1"/>
  <c r="AB153" i="2"/>
  <c r="X153" i="2"/>
  <c r="H152" i="1" s="1"/>
  <c r="I152" i="1" s="1"/>
  <c r="F152" i="1" s="1"/>
  <c r="Z153" i="2"/>
  <c r="R153" i="2"/>
  <c r="O153" i="2"/>
  <c r="P154" i="2"/>
  <c r="AA153" i="2"/>
  <c r="Q153" i="2"/>
  <c r="W153" i="2" s="1"/>
  <c r="T152" i="2"/>
  <c r="V152" i="2" s="1"/>
  <c r="S152" i="2"/>
  <c r="U152" i="2" s="1"/>
  <c r="E151" i="1"/>
  <c r="D151" i="1" s="1"/>
  <c r="C151" i="1" s="1"/>
  <c r="B151" i="1" s="1"/>
  <c r="A151" i="1" s="1"/>
  <c r="J151" i="1" s="1"/>
  <c r="G151" i="1"/>
  <c r="H150" i="4"/>
  <c r="I150" i="4"/>
  <c r="N151" i="2"/>
  <c r="Y150" i="3"/>
  <c r="J153" i="2"/>
  <c r="I152" i="2"/>
  <c r="K152" i="2"/>
  <c r="L152" i="2" s="1"/>
  <c r="G152" i="1" l="1"/>
  <c r="E152" i="1"/>
  <c r="D152" i="1" s="1"/>
  <c r="C152" i="1" s="1"/>
  <c r="B152" i="1" s="1"/>
  <c r="A152" i="1" s="1"/>
  <c r="J152" i="1" s="1"/>
  <c r="X154" i="2"/>
  <c r="H153" i="1" s="1"/>
  <c r="I153" i="1" s="1"/>
  <c r="F153" i="1" s="1"/>
  <c r="AA154" i="2"/>
  <c r="Q154" i="2"/>
  <c r="AB154" i="2"/>
  <c r="R154" i="2"/>
  <c r="P155" i="2"/>
  <c r="O154" i="2"/>
  <c r="Y154" i="2"/>
  <c r="Z154" i="2"/>
  <c r="W154" i="2"/>
  <c r="T153" i="2"/>
  <c r="V153" i="2" s="1"/>
  <c r="S153" i="2"/>
  <c r="U153" i="2" s="1"/>
  <c r="I149" i="4"/>
  <c r="H149" i="4"/>
  <c r="M152" i="2"/>
  <c r="N152" i="2"/>
  <c r="L153" i="2"/>
  <c r="M153" i="2" s="1"/>
  <c r="Y149" i="3"/>
  <c r="J154" i="2"/>
  <c r="I153" i="2"/>
  <c r="K153" i="2"/>
  <c r="G153" i="1" l="1"/>
  <c r="E153" i="1"/>
  <c r="D153" i="1" s="1"/>
  <c r="C153" i="1" s="1"/>
  <c r="B153" i="1" s="1"/>
  <c r="A153" i="1" s="1"/>
  <c r="J153" i="1" s="1"/>
  <c r="Z155" i="2"/>
  <c r="R155" i="2"/>
  <c r="X155" i="2"/>
  <c r="H154" i="1" s="1"/>
  <c r="I154" i="1" s="1"/>
  <c r="F154" i="1" s="1"/>
  <c r="AA155" i="2"/>
  <c r="AB155" i="2"/>
  <c r="Y155" i="2"/>
  <c r="Q155" i="2"/>
  <c r="O155" i="2"/>
  <c r="P156" i="2"/>
  <c r="W155" i="2"/>
  <c r="S154" i="2"/>
  <c r="U154" i="2" s="1"/>
  <c r="T154" i="2"/>
  <c r="V154" i="2" s="1"/>
  <c r="H148" i="4"/>
  <c r="I148" i="4"/>
  <c r="N153" i="2"/>
  <c r="L154" i="2"/>
  <c r="M154" i="2" s="1"/>
  <c r="Y148" i="3"/>
  <c r="J155" i="2"/>
  <c r="I154" i="2"/>
  <c r="K154" i="2"/>
  <c r="X156" i="2" l="1"/>
  <c r="H155" i="1" s="1"/>
  <c r="I155" i="1" s="1"/>
  <c r="F155" i="1" s="1"/>
  <c r="Y156" i="2"/>
  <c r="AA156" i="2"/>
  <c r="AB156" i="2"/>
  <c r="Q156" i="2"/>
  <c r="O156" i="2"/>
  <c r="Z156" i="2"/>
  <c r="P157" i="2"/>
  <c r="R156" i="2"/>
  <c r="W156" i="2"/>
  <c r="G154" i="1"/>
  <c r="E154" i="1"/>
  <c r="D154" i="1" s="1"/>
  <c r="C154" i="1" s="1"/>
  <c r="B154" i="1" s="1"/>
  <c r="A154" i="1" s="1"/>
  <c r="J154" i="1" s="1"/>
  <c r="S155" i="2"/>
  <c r="U155" i="2" s="1"/>
  <c r="T155" i="2"/>
  <c r="V155" i="2" s="1"/>
  <c r="H147" i="4"/>
  <c r="I147" i="4"/>
  <c r="N154" i="2"/>
  <c r="Y147" i="3"/>
  <c r="J156" i="2"/>
  <c r="I155" i="2"/>
  <c r="K155" i="2"/>
  <c r="L155" i="2" s="1"/>
  <c r="T156" i="2" l="1"/>
  <c r="V156" i="2" s="1"/>
  <c r="S156" i="2"/>
  <c r="U156" i="2" s="1"/>
  <c r="Z157" i="2"/>
  <c r="AA157" i="2"/>
  <c r="P158" i="2"/>
  <c r="O157" i="2"/>
  <c r="Q157" i="2"/>
  <c r="R157" i="2"/>
  <c r="AB157" i="2"/>
  <c r="Y157" i="2"/>
  <c r="X157" i="2"/>
  <c r="H156" i="1" s="1"/>
  <c r="I156" i="1" s="1"/>
  <c r="F156" i="1" s="1"/>
  <c r="W157" i="2"/>
  <c r="E155" i="1"/>
  <c r="D155" i="1" s="1"/>
  <c r="C155" i="1" s="1"/>
  <c r="B155" i="1" s="1"/>
  <c r="A155" i="1" s="1"/>
  <c r="J155" i="1" s="1"/>
  <c r="G155" i="1"/>
  <c r="H146" i="4"/>
  <c r="I146" i="4"/>
  <c r="M155" i="2"/>
  <c r="N155" i="2"/>
  <c r="L156" i="2"/>
  <c r="M156" i="2" s="1"/>
  <c r="Y146" i="3"/>
  <c r="J157" i="2"/>
  <c r="I156" i="2"/>
  <c r="K156" i="2"/>
  <c r="T157" i="2" l="1"/>
  <c r="V157" i="2" s="1"/>
  <c r="S157" i="2"/>
  <c r="U157" i="2" s="1"/>
  <c r="Q158" i="2"/>
  <c r="X158" i="2"/>
  <c r="H157" i="1" s="1"/>
  <c r="I157" i="1" s="1"/>
  <c r="F157" i="1" s="1"/>
  <c r="AB158" i="2"/>
  <c r="Z158" i="2"/>
  <c r="AA158" i="2"/>
  <c r="O158" i="2"/>
  <c r="P159" i="2"/>
  <c r="R158" i="2"/>
  <c r="Y158" i="2"/>
  <c r="W158" i="2"/>
  <c r="E156" i="1"/>
  <c r="D156" i="1" s="1"/>
  <c r="C156" i="1" s="1"/>
  <c r="B156" i="1" s="1"/>
  <c r="A156" i="1" s="1"/>
  <c r="J156" i="1" s="1"/>
  <c r="G156" i="1"/>
  <c r="I145" i="4"/>
  <c r="H145" i="4"/>
  <c r="N156" i="2"/>
  <c r="L157" i="2"/>
  <c r="M157" i="2" s="1"/>
  <c r="Y145" i="3"/>
  <c r="J158" i="2"/>
  <c r="I157" i="2"/>
  <c r="K157" i="2"/>
  <c r="S158" i="2" l="1"/>
  <c r="U158" i="2" s="1"/>
  <c r="T158" i="2"/>
  <c r="V158" i="2" s="1"/>
  <c r="E157" i="1"/>
  <c r="D157" i="1" s="1"/>
  <c r="C157" i="1" s="1"/>
  <c r="B157" i="1" s="1"/>
  <c r="A157" i="1" s="1"/>
  <c r="J157" i="1" s="1"/>
  <c r="G157" i="1"/>
  <c r="X159" i="2"/>
  <c r="H158" i="1" s="1"/>
  <c r="I158" i="1" s="1"/>
  <c r="F158" i="1" s="1"/>
  <c r="O159" i="2"/>
  <c r="AA159" i="2"/>
  <c r="Y159" i="2"/>
  <c r="P160" i="2"/>
  <c r="Z159" i="2"/>
  <c r="Q159" i="2"/>
  <c r="W159" i="2" s="1"/>
  <c r="AB159" i="2"/>
  <c r="R159" i="2"/>
  <c r="H144" i="4"/>
  <c r="I144" i="4"/>
  <c r="N157" i="2"/>
  <c r="L158" i="2"/>
  <c r="M158" i="2" s="1"/>
  <c r="Y144" i="3"/>
  <c r="J159" i="2"/>
  <c r="I158" i="2"/>
  <c r="K158" i="2"/>
  <c r="Y160" i="2" l="1"/>
  <c r="AA160" i="2"/>
  <c r="Q160" i="2"/>
  <c r="P161" i="2"/>
  <c r="R160" i="2"/>
  <c r="AB160" i="2"/>
  <c r="O160" i="2"/>
  <c r="X160" i="2"/>
  <c r="H159" i="1" s="1"/>
  <c r="I159" i="1" s="1"/>
  <c r="F159" i="1" s="1"/>
  <c r="Z160" i="2"/>
  <c r="W160" i="2"/>
  <c r="G158" i="1"/>
  <c r="E158" i="1"/>
  <c r="D158" i="1" s="1"/>
  <c r="C158" i="1" s="1"/>
  <c r="B158" i="1" s="1"/>
  <c r="A158" i="1" s="1"/>
  <c r="J158" i="1" s="1"/>
  <c r="S159" i="2"/>
  <c r="U159" i="2" s="1"/>
  <c r="T159" i="2"/>
  <c r="V159" i="2" s="1"/>
  <c r="I143" i="4"/>
  <c r="H143" i="4"/>
  <c r="N158" i="2"/>
  <c r="L159" i="2"/>
  <c r="M159" i="2" s="1"/>
  <c r="Y143" i="3"/>
  <c r="J160" i="2"/>
  <c r="I159" i="2"/>
  <c r="K159" i="2"/>
  <c r="G159" i="1" l="1"/>
  <c r="E159" i="1"/>
  <c r="D159" i="1" s="1"/>
  <c r="C159" i="1" s="1"/>
  <c r="B159" i="1" s="1"/>
  <c r="A159" i="1" s="1"/>
  <c r="J159" i="1" s="1"/>
  <c r="T160" i="2"/>
  <c r="V160" i="2" s="1"/>
  <c r="S160" i="2"/>
  <c r="U160" i="2" s="1"/>
  <c r="Y161" i="2"/>
  <c r="R161" i="2"/>
  <c r="P162" i="2"/>
  <c r="Z161" i="2"/>
  <c r="X161" i="2"/>
  <c r="H160" i="1" s="1"/>
  <c r="I160" i="1" s="1"/>
  <c r="F160" i="1" s="1"/>
  <c r="AA161" i="2"/>
  <c r="O161" i="2"/>
  <c r="Q161" i="2"/>
  <c r="W161" i="2" s="1"/>
  <c r="AB161" i="2"/>
  <c r="H142" i="4"/>
  <c r="I142" i="4"/>
  <c r="N159" i="2"/>
  <c r="Y142" i="3"/>
  <c r="J161" i="2"/>
  <c r="I160" i="2"/>
  <c r="K160" i="2"/>
  <c r="L160" i="2" s="1"/>
  <c r="E160" i="1" l="1"/>
  <c r="D160" i="1" s="1"/>
  <c r="C160" i="1" s="1"/>
  <c r="B160" i="1" s="1"/>
  <c r="A160" i="1" s="1"/>
  <c r="J160" i="1" s="1"/>
  <c r="G160" i="1"/>
  <c r="O162" i="2"/>
  <c r="AB162" i="2"/>
  <c r="X162" i="2"/>
  <c r="H161" i="1" s="1"/>
  <c r="I161" i="1" s="1"/>
  <c r="F161" i="1" s="1"/>
  <c r="AA162" i="2"/>
  <c r="Z162" i="2"/>
  <c r="Q162" i="2"/>
  <c r="Y162" i="2"/>
  <c r="P163" i="2"/>
  <c r="R162" i="2"/>
  <c r="W162" i="2"/>
  <c r="S161" i="2"/>
  <c r="U161" i="2" s="1"/>
  <c r="T161" i="2"/>
  <c r="V161" i="2" s="1"/>
  <c r="H141" i="4"/>
  <c r="I141" i="4"/>
  <c r="M160" i="2"/>
  <c r="N160" i="2"/>
  <c r="Y141" i="3"/>
  <c r="J162" i="2"/>
  <c r="I161" i="2"/>
  <c r="K161" i="2"/>
  <c r="L161" i="2" s="1"/>
  <c r="Z163" i="2" l="1"/>
  <c r="Y163" i="2"/>
  <c r="P164" i="2"/>
  <c r="Q163" i="2"/>
  <c r="AA163" i="2"/>
  <c r="O163" i="2"/>
  <c r="X163" i="2"/>
  <c r="H162" i="1" s="1"/>
  <c r="I162" i="1" s="1"/>
  <c r="F162" i="1" s="1"/>
  <c r="AB163" i="2"/>
  <c r="R163" i="2"/>
  <c r="W163" i="2"/>
  <c r="T162" i="2"/>
  <c r="V162" i="2" s="1"/>
  <c r="S162" i="2"/>
  <c r="U162" i="2" s="1"/>
  <c r="E161" i="1"/>
  <c r="D161" i="1" s="1"/>
  <c r="C161" i="1" s="1"/>
  <c r="B161" i="1" s="1"/>
  <c r="A161" i="1" s="1"/>
  <c r="J161" i="1" s="1"/>
  <c r="G161" i="1"/>
  <c r="H140" i="4"/>
  <c r="I140" i="4"/>
  <c r="M161" i="2"/>
  <c r="N161" i="2"/>
  <c r="L162" i="2"/>
  <c r="M162" i="2" s="1"/>
  <c r="Y140" i="3"/>
  <c r="J163" i="2"/>
  <c r="I162" i="2"/>
  <c r="K162" i="2"/>
  <c r="S163" i="2" l="1"/>
  <c r="U163" i="2" s="1"/>
  <c r="T163" i="2"/>
  <c r="V163" i="2" s="1"/>
  <c r="P165" i="2"/>
  <c r="X164" i="2"/>
  <c r="H163" i="1" s="1"/>
  <c r="I163" i="1" s="1"/>
  <c r="F163" i="1" s="1"/>
  <c r="AB164" i="2"/>
  <c r="O164" i="2"/>
  <c r="R164" i="2"/>
  <c r="Q164" i="2"/>
  <c r="AA164" i="2"/>
  <c r="Y164" i="2"/>
  <c r="Z164" i="2"/>
  <c r="W164" i="2"/>
  <c r="E162" i="1"/>
  <c r="D162" i="1" s="1"/>
  <c r="C162" i="1" s="1"/>
  <c r="B162" i="1" s="1"/>
  <c r="A162" i="1" s="1"/>
  <c r="J162" i="1" s="1"/>
  <c r="G162" i="1"/>
  <c r="I139" i="4"/>
  <c r="H139" i="4"/>
  <c r="N162" i="2"/>
  <c r="Y139" i="3"/>
  <c r="J164" i="2"/>
  <c r="I163" i="2"/>
  <c r="K163" i="2"/>
  <c r="L163" i="2"/>
  <c r="M163" i="2" s="1"/>
  <c r="E163" i="1" l="1"/>
  <c r="D163" i="1" s="1"/>
  <c r="C163" i="1" s="1"/>
  <c r="B163" i="1" s="1"/>
  <c r="A163" i="1" s="1"/>
  <c r="J163" i="1" s="1"/>
  <c r="G163" i="1"/>
  <c r="O165" i="2"/>
  <c r="AA165" i="2"/>
  <c r="Q165" i="2"/>
  <c r="Z165" i="2"/>
  <c r="R165" i="2"/>
  <c r="X165" i="2"/>
  <c r="H164" i="1" s="1"/>
  <c r="I164" i="1" s="1"/>
  <c r="F164" i="1" s="1"/>
  <c r="AB165" i="2"/>
  <c r="P166" i="2"/>
  <c r="Y165" i="2"/>
  <c r="W165" i="2"/>
  <c r="T164" i="2"/>
  <c r="V164" i="2" s="1"/>
  <c r="S164" i="2"/>
  <c r="U164" i="2" s="1"/>
  <c r="H138" i="4"/>
  <c r="I138" i="4"/>
  <c r="L164" i="2"/>
  <c r="M164" i="2" s="1"/>
  <c r="Y138" i="3"/>
  <c r="N163" i="2"/>
  <c r="J165" i="2"/>
  <c r="I164" i="2"/>
  <c r="K164" i="2"/>
  <c r="O166" i="2" l="1"/>
  <c r="P167" i="2"/>
  <c r="Z166" i="2"/>
  <c r="Y166" i="2"/>
  <c r="AA166" i="2"/>
  <c r="Q166" i="2"/>
  <c r="R166" i="2"/>
  <c r="AB166" i="2"/>
  <c r="X166" i="2"/>
  <c r="H165" i="1" s="1"/>
  <c r="I165" i="1" s="1"/>
  <c r="F165" i="1" s="1"/>
  <c r="W166" i="2"/>
  <c r="E164" i="1"/>
  <c r="D164" i="1" s="1"/>
  <c r="C164" i="1" s="1"/>
  <c r="B164" i="1" s="1"/>
  <c r="A164" i="1" s="1"/>
  <c r="J164" i="1" s="1"/>
  <c r="G164" i="1"/>
  <c r="T165" i="2"/>
  <c r="V165" i="2" s="1"/>
  <c r="S165" i="2"/>
  <c r="U165" i="2" s="1"/>
  <c r="I137" i="4"/>
  <c r="H137" i="4"/>
  <c r="N164" i="2"/>
  <c r="Y137" i="3"/>
  <c r="J166" i="2"/>
  <c r="I165" i="2"/>
  <c r="K165" i="2"/>
  <c r="L165" i="2" s="1"/>
  <c r="AB167" i="2" l="1"/>
  <c r="Y167" i="2"/>
  <c r="R167" i="2"/>
  <c r="P168" i="2"/>
  <c r="Q167" i="2"/>
  <c r="AA167" i="2"/>
  <c r="Z167" i="2"/>
  <c r="O167" i="2"/>
  <c r="X167" i="2"/>
  <c r="H166" i="1" s="1"/>
  <c r="I166" i="1" s="1"/>
  <c r="F166" i="1" s="1"/>
  <c r="W167" i="2"/>
  <c r="E165" i="1"/>
  <c r="D165" i="1" s="1"/>
  <c r="C165" i="1" s="1"/>
  <c r="B165" i="1" s="1"/>
  <c r="A165" i="1" s="1"/>
  <c r="J165" i="1" s="1"/>
  <c r="G165" i="1"/>
  <c r="T166" i="2"/>
  <c r="V166" i="2" s="1"/>
  <c r="S166" i="2"/>
  <c r="U166" i="2" s="1"/>
  <c r="H136" i="4"/>
  <c r="I136" i="4"/>
  <c r="Y136" i="3"/>
  <c r="M165" i="2"/>
  <c r="N165" i="2"/>
  <c r="J167" i="2"/>
  <c r="I166" i="2"/>
  <c r="K166" i="2"/>
  <c r="L166" i="2" s="1"/>
  <c r="T167" i="2" l="1"/>
  <c r="V167" i="2" s="1"/>
  <c r="S167" i="2"/>
  <c r="U167" i="2" s="1"/>
  <c r="E166" i="1"/>
  <c r="D166" i="1" s="1"/>
  <c r="C166" i="1" s="1"/>
  <c r="B166" i="1" s="1"/>
  <c r="A166" i="1" s="1"/>
  <c r="J166" i="1" s="1"/>
  <c r="G166" i="1"/>
  <c r="Q168" i="2"/>
  <c r="W168" i="2" s="1"/>
  <c r="X168" i="2"/>
  <c r="H167" i="1" s="1"/>
  <c r="I167" i="1" s="1"/>
  <c r="F167" i="1" s="1"/>
  <c r="Z168" i="2"/>
  <c r="AB168" i="2"/>
  <c r="P169" i="2"/>
  <c r="R168" i="2"/>
  <c r="AA168" i="2"/>
  <c r="O168" i="2"/>
  <c r="Y168" i="2"/>
  <c r="H135" i="4"/>
  <c r="I135" i="4"/>
  <c r="M166" i="2"/>
  <c r="N166" i="2"/>
  <c r="Y135" i="3"/>
  <c r="J168" i="2"/>
  <c r="I167" i="2"/>
  <c r="K167" i="2"/>
  <c r="L167" i="2" s="1"/>
  <c r="G167" i="1" l="1"/>
  <c r="E167" i="1"/>
  <c r="D167" i="1" s="1"/>
  <c r="C167" i="1" s="1"/>
  <c r="B167" i="1" s="1"/>
  <c r="A167" i="1" s="1"/>
  <c r="J167" i="1" s="1"/>
  <c r="S168" i="2"/>
  <c r="U168" i="2" s="1"/>
  <c r="T168" i="2"/>
  <c r="V168" i="2" s="1"/>
  <c r="Z169" i="2"/>
  <c r="Y169" i="2"/>
  <c r="X169" i="2"/>
  <c r="H168" i="1" s="1"/>
  <c r="I168" i="1" s="1"/>
  <c r="F168" i="1" s="1"/>
  <c r="AA169" i="2"/>
  <c r="O169" i="2"/>
  <c r="P170" i="2"/>
  <c r="R169" i="2"/>
  <c r="Q169" i="2"/>
  <c r="W169" i="2" s="1"/>
  <c r="AB169" i="2"/>
  <c r="H134" i="4"/>
  <c r="I134" i="4"/>
  <c r="Y134" i="3"/>
  <c r="M167" i="2"/>
  <c r="N167" i="2"/>
  <c r="J169" i="2"/>
  <c r="I168" i="2"/>
  <c r="K168" i="2"/>
  <c r="L168" i="2" s="1"/>
  <c r="T169" i="2" l="1"/>
  <c r="V169" i="2" s="1"/>
  <c r="S169" i="2"/>
  <c r="U169" i="2" s="1"/>
  <c r="Q170" i="2"/>
  <c r="Y170" i="2"/>
  <c r="AA170" i="2"/>
  <c r="AB170" i="2"/>
  <c r="O170" i="2"/>
  <c r="Z170" i="2"/>
  <c r="X170" i="2"/>
  <c r="H169" i="1" s="1"/>
  <c r="I169" i="1" s="1"/>
  <c r="F169" i="1" s="1"/>
  <c r="R170" i="2"/>
  <c r="P171" i="2"/>
  <c r="W170" i="2"/>
  <c r="G168" i="1"/>
  <c r="E168" i="1"/>
  <c r="D168" i="1" s="1"/>
  <c r="C168" i="1" s="1"/>
  <c r="B168" i="1" s="1"/>
  <c r="A168" i="1" s="1"/>
  <c r="J168" i="1" s="1"/>
  <c r="I133" i="4"/>
  <c r="H133" i="4"/>
  <c r="M168" i="2"/>
  <c r="N168" i="2"/>
  <c r="Y133" i="3"/>
  <c r="J170" i="2"/>
  <c r="I169" i="2"/>
  <c r="K169" i="2"/>
  <c r="L169" i="2" s="1"/>
  <c r="T170" i="2" l="1"/>
  <c r="V170" i="2" s="1"/>
  <c r="S170" i="2"/>
  <c r="U170" i="2" s="1"/>
  <c r="O171" i="2"/>
  <c r="Q171" i="2"/>
  <c r="Y171" i="2"/>
  <c r="AA171" i="2"/>
  <c r="Z171" i="2"/>
  <c r="P172" i="2"/>
  <c r="X171" i="2"/>
  <c r="H170" i="1" s="1"/>
  <c r="I170" i="1" s="1"/>
  <c r="F170" i="1" s="1"/>
  <c r="R171" i="2"/>
  <c r="AB171" i="2"/>
  <c r="W171" i="2"/>
  <c r="G169" i="1"/>
  <c r="E169" i="1"/>
  <c r="D169" i="1" s="1"/>
  <c r="C169" i="1" s="1"/>
  <c r="B169" i="1" s="1"/>
  <c r="A169" i="1" s="1"/>
  <c r="J169" i="1" s="1"/>
  <c r="H132" i="4"/>
  <c r="I132" i="4"/>
  <c r="M169" i="2"/>
  <c r="N169" i="2"/>
  <c r="L170" i="2"/>
  <c r="M170" i="2" s="1"/>
  <c r="Y132" i="3"/>
  <c r="J171" i="2"/>
  <c r="I170" i="2"/>
  <c r="K170" i="2"/>
  <c r="G170" i="1" l="1"/>
  <c r="E170" i="1"/>
  <c r="D170" i="1" s="1"/>
  <c r="C170" i="1" s="1"/>
  <c r="B170" i="1" s="1"/>
  <c r="A170" i="1" s="1"/>
  <c r="J170" i="1" s="1"/>
  <c r="S171" i="2"/>
  <c r="U171" i="2" s="1"/>
  <c r="T171" i="2"/>
  <c r="V171" i="2" s="1"/>
  <c r="Z172" i="2"/>
  <c r="O172" i="2"/>
  <c r="AA172" i="2"/>
  <c r="X172" i="2"/>
  <c r="H171" i="1" s="1"/>
  <c r="I171" i="1" s="1"/>
  <c r="F171" i="1" s="1"/>
  <c r="R172" i="2"/>
  <c r="Y172" i="2"/>
  <c r="AB172" i="2"/>
  <c r="P173" i="2"/>
  <c r="Q172" i="2"/>
  <c r="W172" i="2"/>
  <c r="I131" i="4"/>
  <c r="H131" i="4"/>
  <c r="N170" i="2"/>
  <c r="L171" i="2"/>
  <c r="M171" i="2" s="1"/>
  <c r="Y131" i="3"/>
  <c r="J172" i="2"/>
  <c r="I171" i="2"/>
  <c r="K171" i="2"/>
  <c r="R173" i="2" l="1"/>
  <c r="P174" i="2"/>
  <c r="X173" i="2"/>
  <c r="H172" i="1" s="1"/>
  <c r="I172" i="1" s="1"/>
  <c r="F172" i="1" s="1"/>
  <c r="Y173" i="2"/>
  <c r="AA173" i="2"/>
  <c r="O173" i="2"/>
  <c r="Q173" i="2"/>
  <c r="Z173" i="2"/>
  <c r="AB173" i="2"/>
  <c r="W173" i="2"/>
  <c r="T172" i="2"/>
  <c r="V172" i="2" s="1"/>
  <c r="S172" i="2"/>
  <c r="U172" i="2" s="1"/>
  <c r="G171" i="1"/>
  <c r="E171" i="1"/>
  <c r="D171" i="1" s="1"/>
  <c r="C171" i="1" s="1"/>
  <c r="B171" i="1" s="1"/>
  <c r="A171" i="1" s="1"/>
  <c r="J171" i="1" s="1"/>
  <c r="H130" i="4"/>
  <c r="I130" i="4"/>
  <c r="N171" i="2"/>
  <c r="Y130" i="3"/>
  <c r="J173" i="2"/>
  <c r="I172" i="2"/>
  <c r="K172" i="2"/>
  <c r="L172" i="2" s="1"/>
  <c r="E172" i="1" l="1"/>
  <c r="D172" i="1" s="1"/>
  <c r="C172" i="1" s="1"/>
  <c r="B172" i="1" s="1"/>
  <c r="A172" i="1" s="1"/>
  <c r="J172" i="1" s="1"/>
  <c r="G172" i="1"/>
  <c r="Z174" i="2"/>
  <c r="AB174" i="2"/>
  <c r="R174" i="2"/>
  <c r="X174" i="2"/>
  <c r="H173" i="1" s="1"/>
  <c r="I173" i="1" s="1"/>
  <c r="F173" i="1" s="1"/>
  <c r="O174" i="2"/>
  <c r="Q174" i="2"/>
  <c r="Y174" i="2"/>
  <c r="P175" i="2"/>
  <c r="AA174" i="2"/>
  <c r="W174" i="2"/>
  <c r="T173" i="2"/>
  <c r="V173" i="2" s="1"/>
  <c r="S173" i="2"/>
  <c r="U173" i="2" s="1"/>
  <c r="H129" i="4"/>
  <c r="I129" i="4"/>
  <c r="M172" i="2"/>
  <c r="N172" i="2"/>
  <c r="Y129" i="3"/>
  <c r="J174" i="2"/>
  <c r="I173" i="2"/>
  <c r="K173" i="2"/>
  <c r="L173" i="2" s="1"/>
  <c r="S174" i="2" l="1"/>
  <c r="U174" i="2" s="1"/>
  <c r="T174" i="2"/>
  <c r="V174" i="2" s="1"/>
  <c r="Z175" i="2"/>
  <c r="AA175" i="2"/>
  <c r="O175" i="2"/>
  <c r="P176" i="2"/>
  <c r="Q175" i="2"/>
  <c r="R175" i="2"/>
  <c r="AB175" i="2"/>
  <c r="Y175" i="2"/>
  <c r="X175" i="2"/>
  <c r="H174" i="1" s="1"/>
  <c r="I174" i="1" s="1"/>
  <c r="F174" i="1" s="1"/>
  <c r="W175" i="2"/>
  <c r="E173" i="1"/>
  <c r="D173" i="1" s="1"/>
  <c r="C173" i="1" s="1"/>
  <c r="B173" i="1" s="1"/>
  <c r="A173" i="1" s="1"/>
  <c r="J173" i="1" s="1"/>
  <c r="G173" i="1"/>
  <c r="H128" i="4"/>
  <c r="I128" i="4"/>
  <c r="M173" i="2"/>
  <c r="N173" i="2"/>
  <c r="L174" i="2"/>
  <c r="M174" i="2" s="1"/>
  <c r="Y128" i="3"/>
  <c r="J175" i="2"/>
  <c r="I174" i="2"/>
  <c r="K174" i="2"/>
  <c r="E174" i="1" l="1"/>
  <c r="D174" i="1" s="1"/>
  <c r="C174" i="1" s="1"/>
  <c r="B174" i="1" s="1"/>
  <c r="A174" i="1" s="1"/>
  <c r="J174" i="1" s="1"/>
  <c r="G174" i="1"/>
  <c r="T175" i="2"/>
  <c r="V175" i="2" s="1"/>
  <c r="S175" i="2"/>
  <c r="U175" i="2" s="1"/>
  <c r="Q176" i="2"/>
  <c r="W176" i="2" s="1"/>
  <c r="X176" i="2"/>
  <c r="H175" i="1" s="1"/>
  <c r="I175" i="1" s="1"/>
  <c r="F175" i="1" s="1"/>
  <c r="AA176" i="2"/>
  <c r="O176" i="2"/>
  <c r="Y176" i="2"/>
  <c r="R176" i="2"/>
  <c r="Z176" i="2"/>
  <c r="AB176" i="2"/>
  <c r="P177" i="2"/>
  <c r="I127" i="4"/>
  <c r="H127" i="4"/>
  <c r="N174" i="2"/>
  <c r="Y127" i="3"/>
  <c r="J176" i="2"/>
  <c r="I175" i="2"/>
  <c r="K175" i="2"/>
  <c r="L175" i="2" s="1"/>
  <c r="T176" i="2" l="1"/>
  <c r="V176" i="2" s="1"/>
  <c r="S176" i="2"/>
  <c r="U176" i="2" s="1"/>
  <c r="G175" i="1"/>
  <c r="E175" i="1"/>
  <c r="D175" i="1" s="1"/>
  <c r="C175" i="1" s="1"/>
  <c r="B175" i="1" s="1"/>
  <c r="A175" i="1" s="1"/>
  <c r="J175" i="1" s="1"/>
  <c r="O177" i="2"/>
  <c r="Q177" i="2"/>
  <c r="W177" i="2" s="1"/>
  <c r="AA177" i="2"/>
  <c r="X177" i="2"/>
  <c r="H176" i="1" s="1"/>
  <c r="I176" i="1" s="1"/>
  <c r="F176" i="1" s="1"/>
  <c r="Y177" i="2"/>
  <c r="P178" i="2"/>
  <c r="AB177" i="2"/>
  <c r="R177" i="2"/>
  <c r="Z177" i="2"/>
  <c r="H126" i="4"/>
  <c r="I126" i="4"/>
  <c r="M175" i="2"/>
  <c r="N175" i="2"/>
  <c r="L176" i="2"/>
  <c r="M176" i="2" s="1"/>
  <c r="Y126" i="3"/>
  <c r="J177" i="2"/>
  <c r="I176" i="2"/>
  <c r="K176" i="2"/>
  <c r="S177" i="2" l="1"/>
  <c r="U177" i="2" s="1"/>
  <c r="T177" i="2"/>
  <c r="V177" i="2" s="1"/>
  <c r="Y178" i="2"/>
  <c r="AB178" i="2"/>
  <c r="O178" i="2"/>
  <c r="AA178" i="2"/>
  <c r="X178" i="2"/>
  <c r="H177" i="1" s="1"/>
  <c r="I177" i="1" s="1"/>
  <c r="F177" i="1" s="1"/>
  <c r="R178" i="2"/>
  <c r="Z178" i="2"/>
  <c r="Q178" i="2"/>
  <c r="P179" i="2"/>
  <c r="W178" i="2"/>
  <c r="E176" i="1"/>
  <c r="D176" i="1" s="1"/>
  <c r="C176" i="1" s="1"/>
  <c r="B176" i="1" s="1"/>
  <c r="A176" i="1" s="1"/>
  <c r="J176" i="1" s="1"/>
  <c r="G176" i="1"/>
  <c r="I125" i="4"/>
  <c r="H125" i="4"/>
  <c r="N176" i="2"/>
  <c r="L177" i="2"/>
  <c r="M177" i="2" s="1"/>
  <c r="Y125" i="3"/>
  <c r="J178" i="2"/>
  <c r="I177" i="2"/>
  <c r="K177" i="2"/>
  <c r="Y179" i="2" l="1"/>
  <c r="X179" i="2"/>
  <c r="H178" i="1" s="1"/>
  <c r="I178" i="1" s="1"/>
  <c r="F178" i="1" s="1"/>
  <c r="AB179" i="2"/>
  <c r="Q179" i="2"/>
  <c r="R179" i="2"/>
  <c r="Z179" i="2"/>
  <c r="AA179" i="2"/>
  <c r="O179" i="2"/>
  <c r="P180" i="2"/>
  <c r="W179" i="2"/>
  <c r="G177" i="1"/>
  <c r="E177" i="1"/>
  <c r="D177" i="1" s="1"/>
  <c r="C177" i="1" s="1"/>
  <c r="B177" i="1" s="1"/>
  <c r="A177" i="1" s="1"/>
  <c r="J177" i="1" s="1"/>
  <c r="T178" i="2"/>
  <c r="V178" i="2" s="1"/>
  <c r="S178" i="2"/>
  <c r="U178" i="2" s="1"/>
  <c r="H124" i="4"/>
  <c r="I124" i="4"/>
  <c r="N177" i="2"/>
  <c r="L178" i="2"/>
  <c r="M178" i="2" s="1"/>
  <c r="Y124" i="3"/>
  <c r="J179" i="2"/>
  <c r="I178" i="2"/>
  <c r="K178" i="2"/>
  <c r="R180" i="2" l="1"/>
  <c r="P181" i="2"/>
  <c r="X180" i="2"/>
  <c r="H179" i="1" s="1"/>
  <c r="I179" i="1" s="1"/>
  <c r="F179" i="1" s="1"/>
  <c r="O180" i="2"/>
  <c r="AA180" i="2"/>
  <c r="Q180" i="2"/>
  <c r="W180" i="2" s="1"/>
  <c r="Z180" i="2"/>
  <c r="Y180" i="2"/>
  <c r="AB180" i="2"/>
  <c r="G178" i="1"/>
  <c r="E178" i="1"/>
  <c r="D178" i="1" s="1"/>
  <c r="C178" i="1" s="1"/>
  <c r="B178" i="1" s="1"/>
  <c r="A178" i="1" s="1"/>
  <c r="J178" i="1" s="1"/>
  <c r="T179" i="2"/>
  <c r="V179" i="2" s="1"/>
  <c r="S179" i="2"/>
  <c r="U179" i="2" s="1"/>
  <c r="H123" i="4"/>
  <c r="I123" i="4"/>
  <c r="N178" i="2"/>
  <c r="Y123" i="3"/>
  <c r="J180" i="2"/>
  <c r="I179" i="2"/>
  <c r="K179" i="2"/>
  <c r="L179" i="2" s="1"/>
  <c r="G179" i="1" l="1"/>
  <c r="E179" i="1"/>
  <c r="D179" i="1" s="1"/>
  <c r="C179" i="1" s="1"/>
  <c r="B179" i="1" s="1"/>
  <c r="A179" i="1" s="1"/>
  <c r="J179" i="1" s="1"/>
  <c r="AB181" i="2"/>
  <c r="O181" i="2"/>
  <c r="R181" i="2"/>
  <c r="P182" i="2"/>
  <c r="Z181" i="2"/>
  <c r="Q181" i="2"/>
  <c r="AA181" i="2"/>
  <c r="Y181" i="2"/>
  <c r="X181" i="2"/>
  <c r="H180" i="1" s="1"/>
  <c r="I180" i="1" s="1"/>
  <c r="F180" i="1" s="1"/>
  <c r="W181" i="2"/>
  <c r="S180" i="2"/>
  <c r="U180" i="2" s="1"/>
  <c r="T180" i="2"/>
  <c r="V180" i="2" s="1"/>
  <c r="H122" i="4"/>
  <c r="I122" i="4"/>
  <c r="M179" i="2"/>
  <c r="N179" i="2"/>
  <c r="L180" i="2"/>
  <c r="M180" i="2" s="1"/>
  <c r="Y122" i="3"/>
  <c r="J181" i="2"/>
  <c r="I180" i="2"/>
  <c r="K180" i="2"/>
  <c r="G180" i="1" l="1"/>
  <c r="E180" i="1"/>
  <c r="D180" i="1" s="1"/>
  <c r="C180" i="1" s="1"/>
  <c r="B180" i="1" s="1"/>
  <c r="A180" i="1" s="1"/>
  <c r="J180" i="1" s="1"/>
  <c r="X182" i="2"/>
  <c r="H181" i="1" s="1"/>
  <c r="I181" i="1" s="1"/>
  <c r="F181" i="1" s="1"/>
  <c r="AA182" i="2"/>
  <c r="Y182" i="2"/>
  <c r="Z182" i="2"/>
  <c r="AB182" i="2"/>
  <c r="Q182" i="2"/>
  <c r="R182" i="2"/>
  <c r="P183" i="2"/>
  <c r="O182" i="2"/>
  <c r="W182" i="2"/>
  <c r="S181" i="2"/>
  <c r="U181" i="2" s="1"/>
  <c r="T181" i="2"/>
  <c r="V181" i="2" s="1"/>
  <c r="I121" i="4"/>
  <c r="H121" i="4"/>
  <c r="N180" i="2"/>
  <c r="Y121" i="3"/>
  <c r="J182" i="2"/>
  <c r="I181" i="2"/>
  <c r="K181" i="2"/>
  <c r="L181" i="2" s="1"/>
  <c r="X183" i="2" l="1"/>
  <c r="H182" i="1" s="1"/>
  <c r="I182" i="1" s="1"/>
  <c r="F182" i="1" s="1"/>
  <c r="P184" i="2"/>
  <c r="Z183" i="2"/>
  <c r="O183" i="2"/>
  <c r="AA183" i="2"/>
  <c r="Q183" i="2"/>
  <c r="R183" i="2"/>
  <c r="Y183" i="2"/>
  <c r="AB183" i="2"/>
  <c r="W183" i="2"/>
  <c r="G181" i="1"/>
  <c r="E181" i="1"/>
  <c r="D181" i="1" s="1"/>
  <c r="C181" i="1" s="1"/>
  <c r="B181" i="1" s="1"/>
  <c r="A181" i="1" s="1"/>
  <c r="J181" i="1" s="1"/>
  <c r="S182" i="2"/>
  <c r="U182" i="2" s="1"/>
  <c r="T182" i="2"/>
  <c r="V182" i="2" s="1"/>
  <c r="H120" i="4"/>
  <c r="I120" i="4"/>
  <c r="M181" i="2"/>
  <c r="N181" i="2"/>
  <c r="L182" i="2"/>
  <c r="M182" i="2" s="1"/>
  <c r="Y120" i="3"/>
  <c r="J183" i="2"/>
  <c r="I182" i="2"/>
  <c r="K182" i="2"/>
  <c r="T183" i="2" l="1"/>
  <c r="V183" i="2" s="1"/>
  <c r="S183" i="2"/>
  <c r="U183" i="2" s="1"/>
  <c r="X184" i="2"/>
  <c r="H183" i="1" s="1"/>
  <c r="I183" i="1" s="1"/>
  <c r="F183" i="1" s="1"/>
  <c r="AB184" i="2"/>
  <c r="Y184" i="2"/>
  <c r="O184" i="2"/>
  <c r="AA184" i="2"/>
  <c r="Z184" i="2"/>
  <c r="P185" i="2"/>
  <c r="Q184" i="2"/>
  <c r="R184" i="2"/>
  <c r="W184" i="2"/>
  <c r="E182" i="1"/>
  <c r="D182" i="1" s="1"/>
  <c r="C182" i="1" s="1"/>
  <c r="B182" i="1" s="1"/>
  <c r="A182" i="1" s="1"/>
  <c r="J182" i="1" s="1"/>
  <c r="G182" i="1"/>
  <c r="I119" i="4"/>
  <c r="H119" i="4"/>
  <c r="N182" i="2"/>
  <c r="Y119" i="3"/>
  <c r="J184" i="2"/>
  <c r="I183" i="2"/>
  <c r="K183" i="2"/>
  <c r="L183" i="2" s="1"/>
  <c r="E183" i="1" l="1"/>
  <c r="D183" i="1" s="1"/>
  <c r="C183" i="1" s="1"/>
  <c r="B183" i="1" s="1"/>
  <c r="A183" i="1" s="1"/>
  <c r="J183" i="1" s="1"/>
  <c r="G183" i="1"/>
  <c r="T184" i="2"/>
  <c r="V184" i="2" s="1"/>
  <c r="S184" i="2"/>
  <c r="U184" i="2" s="1"/>
  <c r="Y185" i="2"/>
  <c r="AB185" i="2"/>
  <c r="Z185" i="2"/>
  <c r="X185" i="2"/>
  <c r="H184" i="1" s="1"/>
  <c r="I184" i="1" s="1"/>
  <c r="F184" i="1" s="1"/>
  <c r="P186" i="2"/>
  <c r="Q185" i="2"/>
  <c r="W185" i="2" s="1"/>
  <c r="R185" i="2"/>
  <c r="AA185" i="2"/>
  <c r="O185" i="2"/>
  <c r="H118" i="4"/>
  <c r="I118" i="4"/>
  <c r="M183" i="2"/>
  <c r="N183" i="2"/>
  <c r="Y118" i="3"/>
  <c r="J185" i="2"/>
  <c r="I184" i="2"/>
  <c r="K184" i="2"/>
  <c r="L184" i="2" s="1"/>
  <c r="R186" i="2" l="1"/>
  <c r="AA186" i="2"/>
  <c r="P187" i="2"/>
  <c r="AB186" i="2"/>
  <c r="O186" i="2"/>
  <c r="X186" i="2"/>
  <c r="H185" i="1" s="1"/>
  <c r="I185" i="1" s="1"/>
  <c r="F185" i="1" s="1"/>
  <c r="Y186" i="2"/>
  <c r="Q186" i="2"/>
  <c r="Z186" i="2"/>
  <c r="W186" i="2"/>
  <c r="T185" i="2"/>
  <c r="V185" i="2" s="1"/>
  <c r="S185" i="2"/>
  <c r="U185" i="2" s="1"/>
  <c r="G184" i="1"/>
  <c r="E184" i="1"/>
  <c r="D184" i="1" s="1"/>
  <c r="C184" i="1" s="1"/>
  <c r="B184" i="1" s="1"/>
  <c r="A184" i="1" s="1"/>
  <c r="J184" i="1" s="1"/>
  <c r="H117" i="4"/>
  <c r="I117" i="4"/>
  <c r="M184" i="2"/>
  <c r="N184" i="2"/>
  <c r="Y117" i="3"/>
  <c r="J186" i="2"/>
  <c r="I185" i="2"/>
  <c r="K185" i="2"/>
  <c r="L185" i="2" s="1"/>
  <c r="AB187" i="2" l="1"/>
  <c r="P188" i="2"/>
  <c r="R187" i="2"/>
  <c r="X187" i="2"/>
  <c r="H186" i="1" s="1"/>
  <c r="I186" i="1" s="1"/>
  <c r="F186" i="1" s="1"/>
  <c r="O187" i="2"/>
  <c r="Y187" i="2"/>
  <c r="Q187" i="2"/>
  <c r="Z187" i="2"/>
  <c r="AA187" i="2"/>
  <c r="W187" i="2"/>
  <c r="G185" i="1"/>
  <c r="E185" i="1"/>
  <c r="D185" i="1" s="1"/>
  <c r="C185" i="1" s="1"/>
  <c r="B185" i="1" s="1"/>
  <c r="A185" i="1" s="1"/>
  <c r="J185" i="1" s="1"/>
  <c r="S186" i="2"/>
  <c r="U186" i="2" s="1"/>
  <c r="T186" i="2"/>
  <c r="V186" i="2" s="1"/>
  <c r="H116" i="4"/>
  <c r="I116" i="4"/>
  <c r="M185" i="2"/>
  <c r="N185" i="2"/>
  <c r="Y116" i="3"/>
  <c r="J187" i="2"/>
  <c r="L187" i="2" s="1"/>
  <c r="M187" i="2" s="1"/>
  <c r="I186" i="2"/>
  <c r="K186" i="2"/>
  <c r="L186" i="2" s="1"/>
  <c r="T187" i="2" l="1"/>
  <c r="V187" i="2" s="1"/>
  <c r="S187" i="2"/>
  <c r="U187" i="2" s="1"/>
  <c r="Z188" i="2"/>
  <c r="Q188" i="2"/>
  <c r="R188" i="2"/>
  <c r="AB188" i="2"/>
  <c r="AA188" i="2"/>
  <c r="Y188" i="2"/>
  <c r="O188" i="2"/>
  <c r="X188" i="2"/>
  <c r="H187" i="1" s="1"/>
  <c r="I187" i="1" s="1"/>
  <c r="F187" i="1" s="1"/>
  <c r="P189" i="2"/>
  <c r="W188" i="2"/>
  <c r="E186" i="1"/>
  <c r="D186" i="1" s="1"/>
  <c r="C186" i="1" s="1"/>
  <c r="B186" i="1" s="1"/>
  <c r="A186" i="1" s="1"/>
  <c r="J186" i="1" s="1"/>
  <c r="G186" i="1"/>
  <c r="I115" i="4"/>
  <c r="H115" i="4"/>
  <c r="Y115" i="3"/>
  <c r="M186" i="2"/>
  <c r="N186" i="2"/>
  <c r="J188" i="2"/>
  <c r="L188" i="2" s="1"/>
  <c r="M188" i="2" s="1"/>
  <c r="I187" i="2"/>
  <c r="K187" i="2"/>
  <c r="N187" i="2"/>
  <c r="X189" i="2" l="1"/>
  <c r="H188" i="1" s="1"/>
  <c r="I188" i="1" s="1"/>
  <c r="F188" i="1" s="1"/>
  <c r="Z189" i="2"/>
  <c r="AA189" i="2"/>
  <c r="AB189" i="2"/>
  <c r="Y189" i="2"/>
  <c r="O189" i="2"/>
  <c r="Q189" i="2"/>
  <c r="P190" i="2"/>
  <c r="R189" i="2"/>
  <c r="W189" i="2"/>
  <c r="G187" i="1"/>
  <c r="E187" i="1"/>
  <c r="D187" i="1" s="1"/>
  <c r="C187" i="1" s="1"/>
  <c r="B187" i="1" s="1"/>
  <c r="A187" i="1" s="1"/>
  <c r="J187" i="1" s="1"/>
  <c r="S188" i="2"/>
  <c r="U188" i="2" s="1"/>
  <c r="T188" i="2"/>
  <c r="V188" i="2" s="1"/>
  <c r="H114" i="4"/>
  <c r="I114" i="4"/>
  <c r="Y114" i="3"/>
  <c r="J189" i="2"/>
  <c r="L189" i="2" s="1"/>
  <c r="M189" i="2" s="1"/>
  <c r="I188" i="2"/>
  <c r="K188" i="2"/>
  <c r="N188" i="2"/>
  <c r="T189" i="2" l="1"/>
  <c r="V189" i="2" s="1"/>
  <c r="S189" i="2"/>
  <c r="U189" i="2" s="1"/>
  <c r="X190" i="2"/>
  <c r="H189" i="1" s="1"/>
  <c r="I189" i="1" s="1"/>
  <c r="F189" i="1" s="1"/>
  <c r="P191" i="2"/>
  <c r="Y190" i="2"/>
  <c r="O190" i="2"/>
  <c r="AA190" i="2"/>
  <c r="AB190" i="2"/>
  <c r="R190" i="2"/>
  <c r="Z190" i="2"/>
  <c r="Q190" i="2"/>
  <c r="W190" i="2"/>
  <c r="E188" i="1"/>
  <c r="D188" i="1" s="1"/>
  <c r="C188" i="1" s="1"/>
  <c r="B188" i="1" s="1"/>
  <c r="A188" i="1" s="1"/>
  <c r="J188" i="1" s="1"/>
  <c r="G188" i="1"/>
  <c r="H113" i="4"/>
  <c r="I113" i="4"/>
  <c r="Y113" i="3"/>
  <c r="J190" i="2"/>
  <c r="L190" i="2" s="1"/>
  <c r="M190" i="2" s="1"/>
  <c r="I189" i="2"/>
  <c r="K189" i="2"/>
  <c r="N189" i="2"/>
  <c r="Y191" i="2" l="1"/>
  <c r="Q191" i="2"/>
  <c r="P192" i="2"/>
  <c r="X191" i="2"/>
  <c r="H190" i="1" s="1"/>
  <c r="I190" i="1" s="1"/>
  <c r="F190" i="1" s="1"/>
  <c r="R191" i="2"/>
  <c r="AB191" i="2"/>
  <c r="Z191" i="2"/>
  <c r="AA191" i="2"/>
  <c r="O191" i="2"/>
  <c r="W191" i="2"/>
  <c r="E189" i="1"/>
  <c r="D189" i="1" s="1"/>
  <c r="C189" i="1" s="1"/>
  <c r="B189" i="1" s="1"/>
  <c r="A189" i="1" s="1"/>
  <c r="J189" i="1" s="1"/>
  <c r="G189" i="1"/>
  <c r="T190" i="2"/>
  <c r="V190" i="2" s="1"/>
  <c r="S190" i="2"/>
  <c r="U190" i="2" s="1"/>
  <c r="H112" i="4"/>
  <c r="I112" i="4"/>
  <c r="Y112" i="3"/>
  <c r="J191" i="2"/>
  <c r="L191" i="2" s="1"/>
  <c r="M191" i="2" s="1"/>
  <c r="I190" i="2"/>
  <c r="K190" i="2"/>
  <c r="N190" i="2"/>
  <c r="T191" i="2" l="1"/>
  <c r="V191" i="2" s="1"/>
  <c r="S191" i="2"/>
  <c r="U191" i="2" s="1"/>
  <c r="AA192" i="2"/>
  <c r="Z192" i="2"/>
  <c r="AB192" i="2"/>
  <c r="R192" i="2"/>
  <c r="P193" i="2"/>
  <c r="X192" i="2"/>
  <c r="H191" i="1" s="1"/>
  <c r="I191" i="1" s="1"/>
  <c r="F191" i="1" s="1"/>
  <c r="O192" i="2"/>
  <c r="Y192" i="2"/>
  <c r="Q192" i="2"/>
  <c r="W192" i="2"/>
  <c r="E190" i="1"/>
  <c r="D190" i="1" s="1"/>
  <c r="C190" i="1" s="1"/>
  <c r="B190" i="1" s="1"/>
  <c r="A190" i="1" s="1"/>
  <c r="J190" i="1" s="1"/>
  <c r="G190" i="1"/>
  <c r="H111" i="4"/>
  <c r="I111" i="4"/>
  <c r="Y111" i="3"/>
  <c r="L58" i="4"/>
  <c r="J192" i="2"/>
  <c r="L192" i="2" s="1"/>
  <c r="M192" i="2" s="1"/>
  <c r="I191" i="2"/>
  <c r="K191" i="2"/>
  <c r="N191" i="2"/>
  <c r="AB193" i="2" l="1"/>
  <c r="X193" i="2"/>
  <c r="H192" i="1" s="1"/>
  <c r="I192" i="1" s="1"/>
  <c r="F192" i="1" s="1"/>
  <c r="R193" i="2"/>
  <c r="P194" i="2"/>
  <c r="Y193" i="2"/>
  <c r="AA193" i="2"/>
  <c r="Q193" i="2"/>
  <c r="O193" i="2"/>
  <c r="Z193" i="2"/>
  <c r="W193" i="2"/>
  <c r="G191" i="1"/>
  <c r="E191" i="1"/>
  <c r="D191" i="1" s="1"/>
  <c r="C191" i="1" s="1"/>
  <c r="B191" i="1" s="1"/>
  <c r="A191" i="1" s="1"/>
  <c r="J191" i="1" s="1"/>
  <c r="S192" i="2"/>
  <c r="U192" i="2" s="1"/>
  <c r="T192" i="2"/>
  <c r="V192" i="2" s="1"/>
  <c r="H110" i="4"/>
  <c r="I110" i="4"/>
  <c r="Y110" i="3"/>
  <c r="L57" i="4"/>
  <c r="J193" i="2"/>
  <c r="L193" i="2" s="1"/>
  <c r="M193" i="2" s="1"/>
  <c r="I192" i="2"/>
  <c r="K192" i="2"/>
  <c r="N192" i="2"/>
  <c r="S193" i="2" l="1"/>
  <c r="U193" i="2" s="1"/>
  <c r="T193" i="2"/>
  <c r="V193" i="2" s="1"/>
  <c r="E192" i="1"/>
  <c r="D192" i="1" s="1"/>
  <c r="C192" i="1" s="1"/>
  <c r="B192" i="1" s="1"/>
  <c r="A192" i="1" s="1"/>
  <c r="J192" i="1" s="1"/>
  <c r="G192" i="1"/>
  <c r="Y194" i="2"/>
  <c r="Z194" i="2"/>
  <c r="AB194" i="2"/>
  <c r="X194" i="2"/>
  <c r="H193" i="1" s="1"/>
  <c r="I193" i="1" s="1"/>
  <c r="F193" i="1" s="1"/>
  <c r="P195" i="2"/>
  <c r="O194" i="2"/>
  <c r="AA194" i="2"/>
  <c r="Q194" i="2"/>
  <c r="W194" i="2" s="1"/>
  <c r="R194" i="2"/>
  <c r="I109" i="4"/>
  <c r="H109" i="4"/>
  <c r="Y109" i="3"/>
  <c r="L56" i="4"/>
  <c r="J194" i="2"/>
  <c r="L194" i="2" s="1"/>
  <c r="M194" i="2" s="1"/>
  <c r="I193" i="2"/>
  <c r="K193" i="2"/>
  <c r="N193" i="2"/>
  <c r="E193" i="1" l="1"/>
  <c r="D193" i="1" s="1"/>
  <c r="C193" i="1" s="1"/>
  <c r="B193" i="1" s="1"/>
  <c r="A193" i="1" s="1"/>
  <c r="J193" i="1" s="1"/>
  <c r="G193" i="1"/>
  <c r="R195" i="2"/>
  <c r="X195" i="2"/>
  <c r="H194" i="1" s="1"/>
  <c r="I194" i="1" s="1"/>
  <c r="F194" i="1" s="1"/>
  <c r="Z195" i="2"/>
  <c r="O195" i="2"/>
  <c r="AA195" i="2"/>
  <c r="Q195" i="2"/>
  <c r="P196" i="2"/>
  <c r="AB195" i="2"/>
  <c r="Y195" i="2"/>
  <c r="W195" i="2"/>
  <c r="S194" i="2"/>
  <c r="U194" i="2" s="1"/>
  <c r="T194" i="2"/>
  <c r="V194" i="2" s="1"/>
  <c r="H108" i="4"/>
  <c r="I108" i="4"/>
  <c r="Y108" i="3"/>
  <c r="L55" i="4"/>
  <c r="J195" i="2"/>
  <c r="L195" i="2" s="1"/>
  <c r="M195" i="2" s="1"/>
  <c r="I194" i="2"/>
  <c r="K194" i="2"/>
  <c r="N194" i="2"/>
  <c r="G194" i="1" l="1"/>
  <c r="E194" i="1"/>
  <c r="D194" i="1" s="1"/>
  <c r="C194" i="1" s="1"/>
  <c r="B194" i="1" s="1"/>
  <c r="A194" i="1" s="1"/>
  <c r="J194" i="1" s="1"/>
  <c r="S195" i="2"/>
  <c r="U195" i="2" s="1"/>
  <c r="T195" i="2"/>
  <c r="V195" i="2" s="1"/>
  <c r="X196" i="2"/>
  <c r="H195" i="1" s="1"/>
  <c r="I195" i="1" s="1"/>
  <c r="F195" i="1" s="1"/>
  <c r="O196" i="2"/>
  <c r="Y196" i="2"/>
  <c r="AA196" i="2"/>
  <c r="Z196" i="2"/>
  <c r="AB196" i="2"/>
  <c r="Q196" i="2"/>
  <c r="W196" i="2" s="1"/>
  <c r="R196" i="2"/>
  <c r="P197" i="2"/>
  <c r="H107" i="4"/>
  <c r="I107" i="4"/>
  <c r="Y107" i="3"/>
  <c r="L54" i="4"/>
  <c r="J196" i="2"/>
  <c r="L196" i="2" s="1"/>
  <c r="M196" i="2" s="1"/>
  <c r="I195" i="2"/>
  <c r="K195" i="2"/>
  <c r="N195" i="2"/>
  <c r="T196" i="2" l="1"/>
  <c r="V196" i="2" s="1"/>
  <c r="S196" i="2"/>
  <c r="U196" i="2" s="1"/>
  <c r="E195" i="1"/>
  <c r="D195" i="1" s="1"/>
  <c r="C195" i="1" s="1"/>
  <c r="B195" i="1" s="1"/>
  <c r="A195" i="1" s="1"/>
  <c r="J195" i="1" s="1"/>
  <c r="G195" i="1"/>
  <c r="Y197" i="2"/>
  <c r="P198" i="2"/>
  <c r="AA197" i="2"/>
  <c r="R197" i="2"/>
  <c r="X197" i="2"/>
  <c r="H196" i="1" s="1"/>
  <c r="I196" i="1" s="1"/>
  <c r="F196" i="1" s="1"/>
  <c r="AB197" i="2"/>
  <c r="Z197" i="2"/>
  <c r="Q197" i="2"/>
  <c r="W197" i="2" s="1"/>
  <c r="O197" i="2"/>
  <c r="H106" i="4"/>
  <c r="I106" i="4"/>
  <c r="Y106" i="3"/>
  <c r="L53" i="4"/>
  <c r="J197" i="2"/>
  <c r="L197" i="2" s="1"/>
  <c r="M197" i="2" s="1"/>
  <c r="I196" i="2"/>
  <c r="K196" i="2"/>
  <c r="N196" i="2"/>
  <c r="E196" i="1" l="1"/>
  <c r="D196" i="1" s="1"/>
  <c r="C196" i="1" s="1"/>
  <c r="B196" i="1" s="1"/>
  <c r="A196" i="1" s="1"/>
  <c r="J196" i="1" s="1"/>
  <c r="G196" i="1"/>
  <c r="T197" i="2"/>
  <c r="V197" i="2" s="1"/>
  <c r="S197" i="2"/>
  <c r="U197" i="2" s="1"/>
  <c r="Y198" i="2"/>
  <c r="R198" i="2"/>
  <c r="P199" i="2"/>
  <c r="X198" i="2"/>
  <c r="H197" i="1" s="1"/>
  <c r="I197" i="1" s="1"/>
  <c r="F197" i="1" s="1"/>
  <c r="AA198" i="2"/>
  <c r="AB198" i="2"/>
  <c r="Z198" i="2"/>
  <c r="O198" i="2"/>
  <c r="Q198" i="2"/>
  <c r="W198" i="2" s="1"/>
  <c r="H105" i="4"/>
  <c r="I105" i="4"/>
  <c r="Y105" i="3"/>
  <c r="L52" i="4"/>
  <c r="J198" i="2"/>
  <c r="L198" i="2" s="1"/>
  <c r="M198" i="2" s="1"/>
  <c r="I197" i="2"/>
  <c r="K197" i="2"/>
  <c r="N197" i="2"/>
  <c r="S198" i="2" l="1"/>
  <c r="U198" i="2" s="1"/>
  <c r="T198" i="2"/>
  <c r="V198" i="2" s="1"/>
  <c r="E197" i="1"/>
  <c r="D197" i="1" s="1"/>
  <c r="C197" i="1" s="1"/>
  <c r="B197" i="1" s="1"/>
  <c r="A197" i="1" s="1"/>
  <c r="J197" i="1" s="1"/>
  <c r="G197" i="1"/>
  <c r="R199" i="2"/>
  <c r="P200" i="2"/>
  <c r="Z199" i="2"/>
  <c r="Q199" i="2"/>
  <c r="W199" i="2" s="1"/>
  <c r="O199" i="2"/>
  <c r="Y199" i="2"/>
  <c r="AA199" i="2"/>
  <c r="X199" i="2"/>
  <c r="H198" i="1" s="1"/>
  <c r="I198" i="1" s="1"/>
  <c r="F198" i="1" s="1"/>
  <c r="AB199" i="2"/>
  <c r="H104" i="4"/>
  <c r="I104" i="4"/>
  <c r="Y104" i="3"/>
  <c r="L51" i="4"/>
  <c r="J199" i="2"/>
  <c r="L199" i="2" s="1"/>
  <c r="M199" i="2" s="1"/>
  <c r="I198" i="2"/>
  <c r="K198" i="2"/>
  <c r="N198" i="2"/>
  <c r="Z200" i="2" l="1"/>
  <c r="AB200" i="2"/>
  <c r="Q200" i="2"/>
  <c r="R200" i="2"/>
  <c r="Y200" i="2"/>
  <c r="P201" i="2"/>
  <c r="X200" i="2"/>
  <c r="H199" i="1" s="1"/>
  <c r="I199" i="1" s="1"/>
  <c r="F199" i="1" s="1"/>
  <c r="AA200" i="2"/>
  <c r="O200" i="2"/>
  <c r="W200" i="2"/>
  <c r="G198" i="1"/>
  <c r="E198" i="1"/>
  <c r="D198" i="1" s="1"/>
  <c r="C198" i="1" s="1"/>
  <c r="B198" i="1" s="1"/>
  <c r="A198" i="1" s="1"/>
  <c r="J198" i="1" s="1"/>
  <c r="T199" i="2"/>
  <c r="V199" i="2" s="1"/>
  <c r="S199" i="2"/>
  <c r="U199" i="2" s="1"/>
  <c r="I103" i="4"/>
  <c r="H103" i="4"/>
  <c r="Y103" i="3"/>
  <c r="L50" i="4"/>
  <c r="J200" i="2"/>
  <c r="L200" i="2" s="1"/>
  <c r="M200" i="2" s="1"/>
  <c r="I199" i="2"/>
  <c r="K199" i="2"/>
  <c r="N199" i="2"/>
  <c r="E199" i="1" l="1"/>
  <c r="D199" i="1" s="1"/>
  <c r="C199" i="1" s="1"/>
  <c r="B199" i="1" s="1"/>
  <c r="A199" i="1" s="1"/>
  <c r="J199" i="1" s="1"/>
  <c r="G199" i="1"/>
  <c r="Z201" i="2"/>
  <c r="AA201" i="2"/>
  <c r="Q201" i="2"/>
  <c r="Y201" i="2"/>
  <c r="X201" i="2"/>
  <c r="H200" i="1" s="1"/>
  <c r="I200" i="1" s="1"/>
  <c r="F200" i="1" s="1"/>
  <c r="O201" i="2"/>
  <c r="R201" i="2"/>
  <c r="AB201" i="2"/>
  <c r="P202" i="2"/>
  <c r="W201" i="2"/>
  <c r="T200" i="2"/>
  <c r="V200" i="2" s="1"/>
  <c r="S200" i="2"/>
  <c r="U200" i="2" s="1"/>
  <c r="H102" i="4"/>
  <c r="I102" i="4"/>
  <c r="Y102" i="3"/>
  <c r="L49" i="4"/>
  <c r="J201" i="2"/>
  <c r="I200" i="2"/>
  <c r="K200" i="2"/>
  <c r="N200" i="2"/>
  <c r="S201" i="2" l="1"/>
  <c r="U201" i="2" s="1"/>
  <c r="T201" i="2"/>
  <c r="V201" i="2" s="1"/>
  <c r="X202" i="2"/>
  <c r="H201" i="1" s="1"/>
  <c r="I201" i="1" s="1"/>
  <c r="F201" i="1" s="1"/>
  <c r="Y202" i="2"/>
  <c r="O202" i="2"/>
  <c r="P203" i="2"/>
  <c r="Q202" i="2"/>
  <c r="AA202" i="2"/>
  <c r="Z202" i="2"/>
  <c r="AB202" i="2"/>
  <c r="R202" i="2"/>
  <c r="W202" i="2"/>
  <c r="E200" i="1"/>
  <c r="D200" i="1" s="1"/>
  <c r="C200" i="1" s="1"/>
  <c r="B200" i="1" s="1"/>
  <c r="A200" i="1" s="1"/>
  <c r="J200" i="1" s="1"/>
  <c r="G200" i="1"/>
  <c r="H101" i="4"/>
  <c r="I101" i="4"/>
  <c r="Y101" i="3"/>
  <c r="L48" i="4"/>
  <c r="J202" i="2"/>
  <c r="L202" i="2" s="1"/>
  <c r="M202" i="2" s="1"/>
  <c r="I201" i="2"/>
  <c r="K201" i="2"/>
  <c r="L201" i="2" s="1"/>
  <c r="E201" i="1" l="1"/>
  <c r="D201" i="1" s="1"/>
  <c r="C201" i="1" s="1"/>
  <c r="B201" i="1" s="1"/>
  <c r="A201" i="1" s="1"/>
  <c r="J201" i="1" s="1"/>
  <c r="G201" i="1"/>
  <c r="T202" i="2"/>
  <c r="V202" i="2" s="1"/>
  <c r="S202" i="2"/>
  <c r="U202" i="2" s="1"/>
  <c r="Y203" i="2"/>
  <c r="Z203" i="2"/>
  <c r="Q203" i="2"/>
  <c r="W203" i="2" s="1"/>
  <c r="AA203" i="2"/>
  <c r="O203" i="2"/>
  <c r="P204" i="2"/>
  <c r="X203" i="2"/>
  <c r="H202" i="1" s="1"/>
  <c r="I202" i="1" s="1"/>
  <c r="F202" i="1" s="1"/>
  <c r="AB203" i="2"/>
  <c r="R203" i="2"/>
  <c r="H100" i="4"/>
  <c r="I100" i="4"/>
  <c r="Y100" i="3"/>
  <c r="L47" i="4"/>
  <c r="M201" i="2"/>
  <c r="N201" i="2"/>
  <c r="J203" i="2"/>
  <c r="L203" i="2" s="1"/>
  <c r="M203" i="2" s="1"/>
  <c r="I202" i="2"/>
  <c r="K202" i="2"/>
  <c r="N202" i="2"/>
  <c r="G202" i="1" l="1"/>
  <c r="E202" i="1"/>
  <c r="D202" i="1" s="1"/>
  <c r="C202" i="1" s="1"/>
  <c r="B202" i="1" s="1"/>
  <c r="A202" i="1" s="1"/>
  <c r="J202" i="1" s="1"/>
  <c r="R204" i="2"/>
  <c r="AA204" i="2"/>
  <c r="Q204" i="2"/>
  <c r="Z204" i="2"/>
  <c r="P205" i="2"/>
  <c r="O204" i="2"/>
  <c r="Y204" i="2"/>
  <c r="AB204" i="2"/>
  <c r="X204" i="2"/>
  <c r="H203" i="1" s="1"/>
  <c r="I203" i="1" s="1"/>
  <c r="F203" i="1" s="1"/>
  <c r="W204" i="2"/>
  <c r="T203" i="2"/>
  <c r="V203" i="2" s="1"/>
  <c r="S203" i="2"/>
  <c r="U203" i="2" s="1"/>
  <c r="H99" i="4"/>
  <c r="I99" i="4"/>
  <c r="Y99" i="3"/>
  <c r="L46" i="4"/>
  <c r="J204" i="2"/>
  <c r="I203" i="2"/>
  <c r="K203" i="2"/>
  <c r="N203" i="2"/>
  <c r="G203" i="1" l="1"/>
  <c r="E203" i="1"/>
  <c r="D203" i="1" s="1"/>
  <c r="C203" i="1" s="1"/>
  <c r="B203" i="1" s="1"/>
  <c r="A203" i="1" s="1"/>
  <c r="J203" i="1" s="1"/>
  <c r="S204" i="2"/>
  <c r="U204" i="2" s="1"/>
  <c r="T204" i="2"/>
  <c r="V204" i="2" s="1"/>
  <c r="AB205" i="2"/>
  <c r="Z205" i="2"/>
  <c r="Q205" i="2"/>
  <c r="W205" i="2" s="1"/>
  <c r="P206" i="2"/>
  <c r="O205" i="2"/>
  <c r="Y205" i="2"/>
  <c r="R205" i="2"/>
  <c r="X205" i="2"/>
  <c r="H204" i="1" s="1"/>
  <c r="I204" i="1" s="1"/>
  <c r="F204" i="1" s="1"/>
  <c r="AA205" i="2"/>
  <c r="H98" i="4"/>
  <c r="I98" i="4"/>
  <c r="Y98" i="3"/>
  <c r="L45" i="4"/>
  <c r="J205" i="2"/>
  <c r="L205" i="2" s="1"/>
  <c r="M205" i="2" s="1"/>
  <c r="I204" i="2"/>
  <c r="K204" i="2"/>
  <c r="L204" i="2" s="1"/>
  <c r="E204" i="1" l="1"/>
  <c r="D204" i="1" s="1"/>
  <c r="C204" i="1" s="1"/>
  <c r="B204" i="1" s="1"/>
  <c r="A204" i="1" s="1"/>
  <c r="J204" i="1" s="1"/>
  <c r="G204" i="1"/>
  <c r="T205" i="2"/>
  <c r="V205" i="2" s="1"/>
  <c r="S205" i="2"/>
  <c r="U205" i="2" s="1"/>
  <c r="Z206" i="2"/>
  <c r="AA206" i="2"/>
  <c r="P207" i="2"/>
  <c r="Y206" i="2"/>
  <c r="Q206" i="2"/>
  <c r="W206" i="2" s="1"/>
  <c r="X206" i="2"/>
  <c r="H205" i="1" s="1"/>
  <c r="I205" i="1" s="1"/>
  <c r="F205" i="1" s="1"/>
  <c r="R206" i="2"/>
  <c r="O206" i="2"/>
  <c r="AB206" i="2"/>
  <c r="I97" i="4"/>
  <c r="H97" i="4"/>
  <c r="Y97" i="3"/>
  <c r="L44" i="4"/>
  <c r="M204" i="2"/>
  <c r="N204" i="2"/>
  <c r="J206" i="2"/>
  <c r="L206" i="2" s="1"/>
  <c r="M206" i="2" s="1"/>
  <c r="I205" i="2"/>
  <c r="K205" i="2"/>
  <c r="N205" i="2"/>
  <c r="S206" i="2" l="1"/>
  <c r="U206" i="2" s="1"/>
  <c r="T206" i="2"/>
  <c r="V206" i="2" s="1"/>
  <c r="E205" i="1"/>
  <c r="D205" i="1" s="1"/>
  <c r="C205" i="1" s="1"/>
  <c r="B205" i="1" s="1"/>
  <c r="A205" i="1" s="1"/>
  <c r="J205" i="1" s="1"/>
  <c r="G205" i="1"/>
  <c r="AA207" i="2"/>
  <c r="X207" i="2"/>
  <c r="H206" i="1" s="1"/>
  <c r="I206" i="1" s="1"/>
  <c r="F206" i="1" s="1"/>
  <c r="Y207" i="2"/>
  <c r="O207" i="2"/>
  <c r="R207" i="2"/>
  <c r="AB207" i="2"/>
  <c r="P208" i="2"/>
  <c r="Z207" i="2"/>
  <c r="Q207" i="2"/>
  <c r="W207" i="2"/>
  <c r="H96" i="4"/>
  <c r="I96" i="4"/>
  <c r="Y96" i="3"/>
  <c r="L43" i="4"/>
  <c r="J207" i="2"/>
  <c r="L207" i="2" s="1"/>
  <c r="M207" i="2" s="1"/>
  <c r="I206" i="2"/>
  <c r="K206" i="2"/>
  <c r="N206" i="2"/>
  <c r="Y208" i="2" l="1"/>
  <c r="R208" i="2"/>
  <c r="X208" i="2"/>
  <c r="H207" i="1" s="1"/>
  <c r="I207" i="1" s="1"/>
  <c r="F207" i="1" s="1"/>
  <c r="Q208" i="2"/>
  <c r="P209" i="2"/>
  <c r="AA208" i="2"/>
  <c r="Z208" i="2"/>
  <c r="AB208" i="2"/>
  <c r="O208" i="2"/>
  <c r="W208" i="2"/>
  <c r="S207" i="2"/>
  <c r="U207" i="2" s="1"/>
  <c r="T207" i="2"/>
  <c r="V207" i="2" s="1"/>
  <c r="G206" i="1"/>
  <c r="E206" i="1"/>
  <c r="D206" i="1" s="1"/>
  <c r="C206" i="1" s="1"/>
  <c r="B206" i="1" s="1"/>
  <c r="A206" i="1" s="1"/>
  <c r="J206" i="1" s="1"/>
  <c r="H95" i="4"/>
  <c r="I95" i="4"/>
  <c r="Y95" i="3"/>
  <c r="L42" i="4"/>
  <c r="J208" i="2"/>
  <c r="L208" i="2" s="1"/>
  <c r="M208" i="2" s="1"/>
  <c r="I207" i="2"/>
  <c r="K207" i="2"/>
  <c r="N207" i="2"/>
  <c r="G207" i="1" l="1"/>
  <c r="E207" i="1"/>
  <c r="D207" i="1" s="1"/>
  <c r="C207" i="1" s="1"/>
  <c r="B207" i="1" s="1"/>
  <c r="A207" i="1" s="1"/>
  <c r="J207" i="1" s="1"/>
  <c r="S208" i="2"/>
  <c r="U208" i="2" s="1"/>
  <c r="T208" i="2"/>
  <c r="V208" i="2" s="1"/>
  <c r="O209" i="2"/>
  <c r="AA209" i="2"/>
  <c r="X209" i="2"/>
  <c r="H208" i="1" s="1"/>
  <c r="I208" i="1" s="1"/>
  <c r="F208" i="1" s="1"/>
  <c r="AB209" i="2"/>
  <c r="P210" i="2"/>
  <c r="Z209" i="2"/>
  <c r="Y209" i="2"/>
  <c r="Q209" i="2"/>
  <c r="W209" i="2" s="1"/>
  <c r="R209" i="2"/>
  <c r="H94" i="4"/>
  <c r="I94" i="4"/>
  <c r="Y94" i="3"/>
  <c r="L41" i="4"/>
  <c r="J209" i="2"/>
  <c r="L209" i="2" s="1"/>
  <c r="M209" i="2" s="1"/>
  <c r="I208" i="2"/>
  <c r="K208" i="2"/>
  <c r="N208" i="2"/>
  <c r="R210" i="2" l="1"/>
  <c r="Y210" i="2"/>
  <c r="O210" i="2"/>
  <c r="AB210" i="2"/>
  <c r="P211" i="2"/>
  <c r="Z210" i="2"/>
  <c r="AA210" i="2"/>
  <c r="X210" i="2"/>
  <c r="H209" i="1" s="1"/>
  <c r="I209" i="1" s="1"/>
  <c r="F209" i="1" s="1"/>
  <c r="Q210" i="2"/>
  <c r="W210" i="2"/>
  <c r="E208" i="1"/>
  <c r="D208" i="1" s="1"/>
  <c r="C208" i="1" s="1"/>
  <c r="B208" i="1" s="1"/>
  <c r="A208" i="1" s="1"/>
  <c r="J208" i="1" s="1"/>
  <c r="G208" i="1"/>
  <c r="S209" i="2"/>
  <c r="U209" i="2" s="1"/>
  <c r="T209" i="2"/>
  <c r="V209" i="2" s="1"/>
  <c r="H93" i="4"/>
  <c r="I93" i="4"/>
  <c r="Y93" i="3"/>
  <c r="L40" i="4"/>
  <c r="J210" i="2"/>
  <c r="L210" i="2" s="1"/>
  <c r="M210" i="2" s="1"/>
  <c r="I209" i="2"/>
  <c r="K209" i="2"/>
  <c r="N209" i="2"/>
  <c r="G209" i="1" l="1"/>
  <c r="E209" i="1"/>
  <c r="D209" i="1" s="1"/>
  <c r="C209" i="1" s="1"/>
  <c r="B209" i="1" s="1"/>
  <c r="A209" i="1" s="1"/>
  <c r="J209" i="1" s="1"/>
  <c r="AB211" i="2"/>
  <c r="X211" i="2"/>
  <c r="H210" i="1" s="1"/>
  <c r="I210" i="1" s="1"/>
  <c r="F210" i="1" s="1"/>
  <c r="AA211" i="2"/>
  <c r="R211" i="2"/>
  <c r="Z211" i="2"/>
  <c r="Q211" i="2"/>
  <c r="P212" i="2"/>
  <c r="O211" i="2"/>
  <c r="Y211" i="2"/>
  <c r="W211" i="2"/>
  <c r="S210" i="2"/>
  <c r="U210" i="2" s="1"/>
  <c r="T210" i="2"/>
  <c r="V210" i="2" s="1"/>
  <c r="H92" i="4"/>
  <c r="I92" i="4"/>
  <c r="Y92" i="3"/>
  <c r="L39" i="4"/>
  <c r="J211" i="2"/>
  <c r="L211" i="2" s="1"/>
  <c r="M211" i="2" s="1"/>
  <c r="I210" i="2"/>
  <c r="K210" i="2"/>
  <c r="N210" i="2"/>
  <c r="E210" i="1" l="1"/>
  <c r="D210" i="1" s="1"/>
  <c r="C210" i="1" s="1"/>
  <c r="B210" i="1" s="1"/>
  <c r="A210" i="1" s="1"/>
  <c r="J210" i="1" s="1"/>
  <c r="G210" i="1"/>
  <c r="X212" i="2"/>
  <c r="H211" i="1" s="1"/>
  <c r="I211" i="1" s="1"/>
  <c r="F211" i="1" s="1"/>
  <c r="Z212" i="2"/>
  <c r="Y212" i="2"/>
  <c r="Q212" i="2"/>
  <c r="O212" i="2"/>
  <c r="AB212" i="2"/>
  <c r="AA212" i="2"/>
  <c r="P213" i="2"/>
  <c r="R212" i="2"/>
  <c r="W212" i="2"/>
  <c r="S211" i="2"/>
  <c r="U211" i="2" s="1"/>
  <c r="T211" i="2"/>
  <c r="V211" i="2" s="1"/>
  <c r="I91" i="4"/>
  <c r="H91" i="4"/>
  <c r="Y91" i="3"/>
  <c r="L37" i="4"/>
  <c r="L38" i="4"/>
  <c r="J212" i="2"/>
  <c r="L212" i="2" s="1"/>
  <c r="M212" i="2" s="1"/>
  <c r="I211" i="2"/>
  <c r="K211" i="2"/>
  <c r="N211" i="2"/>
  <c r="S212" i="2" l="1"/>
  <c r="U212" i="2" s="1"/>
  <c r="T212" i="2"/>
  <c r="V212" i="2" s="1"/>
  <c r="G211" i="1"/>
  <c r="E211" i="1"/>
  <c r="D211" i="1" s="1"/>
  <c r="C211" i="1" s="1"/>
  <c r="B211" i="1" s="1"/>
  <c r="A211" i="1" s="1"/>
  <c r="J211" i="1" s="1"/>
  <c r="Z213" i="2"/>
  <c r="AA213" i="2"/>
  <c r="AB213" i="2"/>
  <c r="O213" i="2"/>
  <c r="Q213" i="2"/>
  <c r="W213" i="2" s="1"/>
  <c r="P214" i="2"/>
  <c r="X213" i="2"/>
  <c r="H212" i="1" s="1"/>
  <c r="I212" i="1" s="1"/>
  <c r="F212" i="1" s="1"/>
  <c r="R213" i="2"/>
  <c r="Y213" i="2"/>
  <c r="H90" i="4"/>
  <c r="I90" i="4"/>
  <c r="Y90" i="3"/>
  <c r="J213" i="2"/>
  <c r="L213" i="2" s="1"/>
  <c r="M213" i="2" s="1"/>
  <c r="I212" i="2"/>
  <c r="K212" i="2"/>
  <c r="N212" i="2"/>
  <c r="R214" i="2" l="1"/>
  <c r="Z214" i="2"/>
  <c r="AA214" i="2"/>
  <c r="AB214" i="2"/>
  <c r="P215" i="2"/>
  <c r="Q214" i="2"/>
  <c r="O214" i="2"/>
  <c r="X214" i="2"/>
  <c r="H213" i="1" s="1"/>
  <c r="I213" i="1" s="1"/>
  <c r="F213" i="1" s="1"/>
  <c r="Y214" i="2"/>
  <c r="W214" i="2"/>
  <c r="S213" i="2"/>
  <c r="U213" i="2" s="1"/>
  <c r="T213" i="2"/>
  <c r="V213" i="2" s="1"/>
  <c r="E212" i="1"/>
  <c r="D212" i="1" s="1"/>
  <c r="C212" i="1" s="1"/>
  <c r="B212" i="1" s="1"/>
  <c r="A212" i="1" s="1"/>
  <c r="J212" i="1" s="1"/>
  <c r="G212" i="1"/>
  <c r="H89" i="4"/>
  <c r="I89" i="4"/>
  <c r="Y89" i="3"/>
  <c r="J214" i="2"/>
  <c r="I213" i="2"/>
  <c r="K213" i="2"/>
  <c r="N213" i="2"/>
  <c r="G213" i="1" l="1"/>
  <c r="E213" i="1"/>
  <c r="D213" i="1" s="1"/>
  <c r="C213" i="1" s="1"/>
  <c r="B213" i="1" s="1"/>
  <c r="A213" i="1" s="1"/>
  <c r="J213" i="1" s="1"/>
  <c r="P216" i="2"/>
  <c r="X215" i="2"/>
  <c r="H214" i="1" s="1"/>
  <c r="I214" i="1" s="1"/>
  <c r="F214" i="1" s="1"/>
  <c r="Z215" i="2"/>
  <c r="R215" i="2"/>
  <c r="Y215" i="2"/>
  <c r="AB215" i="2"/>
  <c r="Q215" i="2"/>
  <c r="O215" i="2"/>
  <c r="AA215" i="2"/>
  <c r="W215" i="2"/>
  <c r="S214" i="2"/>
  <c r="U214" i="2" s="1"/>
  <c r="T214" i="2"/>
  <c r="V214" i="2" s="1"/>
  <c r="H88" i="4"/>
  <c r="I88" i="4"/>
  <c r="Y88" i="3"/>
  <c r="J215" i="2"/>
  <c r="L215" i="2" s="1"/>
  <c r="M215" i="2" s="1"/>
  <c r="I214" i="2"/>
  <c r="K214" i="2"/>
  <c r="L214" i="2" s="1"/>
  <c r="G214" i="1" l="1"/>
  <c r="E214" i="1"/>
  <c r="D214" i="1" s="1"/>
  <c r="C214" i="1" s="1"/>
  <c r="B214" i="1" s="1"/>
  <c r="A214" i="1" s="1"/>
  <c r="J214" i="1" s="1"/>
  <c r="AB216" i="2"/>
  <c r="Y216" i="2"/>
  <c r="AA216" i="2"/>
  <c r="R216" i="2"/>
  <c r="O216" i="2"/>
  <c r="P217" i="2"/>
  <c r="Z216" i="2"/>
  <c r="Q216" i="2"/>
  <c r="W216" i="2" s="1"/>
  <c r="X216" i="2"/>
  <c r="H215" i="1" s="1"/>
  <c r="I215" i="1" s="1"/>
  <c r="F215" i="1" s="1"/>
  <c r="T215" i="2"/>
  <c r="V215" i="2" s="1"/>
  <c r="S215" i="2"/>
  <c r="U215" i="2" s="1"/>
  <c r="H87" i="4"/>
  <c r="I87" i="4"/>
  <c r="Y87" i="3"/>
  <c r="M214" i="2"/>
  <c r="N214" i="2"/>
  <c r="J216" i="2"/>
  <c r="L216" i="2" s="1"/>
  <c r="M216" i="2" s="1"/>
  <c r="I215" i="2"/>
  <c r="K215" i="2"/>
  <c r="N215" i="2"/>
  <c r="E215" i="1" l="1"/>
  <c r="D215" i="1" s="1"/>
  <c r="C215" i="1" s="1"/>
  <c r="B215" i="1" s="1"/>
  <c r="A215" i="1" s="1"/>
  <c r="J215" i="1" s="1"/>
  <c r="G215" i="1"/>
  <c r="Z217" i="2"/>
  <c r="Q217" i="2"/>
  <c r="P218" i="2"/>
  <c r="AB217" i="2"/>
  <c r="O217" i="2"/>
  <c r="X217" i="2"/>
  <c r="H216" i="1" s="1"/>
  <c r="I216" i="1" s="1"/>
  <c r="F216" i="1" s="1"/>
  <c r="AA217" i="2"/>
  <c r="Y217" i="2"/>
  <c r="R217" i="2"/>
  <c r="W217" i="2"/>
  <c r="S216" i="2"/>
  <c r="U216" i="2" s="1"/>
  <c r="T216" i="2"/>
  <c r="V216" i="2" s="1"/>
  <c r="H86" i="4"/>
  <c r="I86" i="4"/>
  <c r="Y86" i="3"/>
  <c r="J217" i="2"/>
  <c r="L217" i="2" s="1"/>
  <c r="M217" i="2" s="1"/>
  <c r="I216" i="2"/>
  <c r="K216" i="2"/>
  <c r="N216" i="2"/>
  <c r="T217" i="2" l="1"/>
  <c r="V217" i="2" s="1"/>
  <c r="S217" i="2"/>
  <c r="U217" i="2" s="1"/>
  <c r="E216" i="1"/>
  <c r="D216" i="1" s="1"/>
  <c r="C216" i="1" s="1"/>
  <c r="B216" i="1" s="1"/>
  <c r="A216" i="1" s="1"/>
  <c r="J216" i="1" s="1"/>
  <c r="G216" i="1"/>
  <c r="O218" i="2"/>
  <c r="R218" i="2"/>
  <c r="P219" i="2"/>
  <c r="AB218" i="2"/>
  <c r="Q218" i="2"/>
  <c r="W218" i="2" s="1"/>
  <c r="Y218" i="2"/>
  <c r="AA218" i="2"/>
  <c r="Z218" i="2"/>
  <c r="X218" i="2"/>
  <c r="H217" i="1" s="1"/>
  <c r="I217" i="1" s="1"/>
  <c r="F217" i="1" s="1"/>
  <c r="I85" i="4"/>
  <c r="H85" i="4"/>
  <c r="Y85" i="3"/>
  <c r="J218" i="2"/>
  <c r="L218" i="2" s="1"/>
  <c r="M218" i="2" s="1"/>
  <c r="I217" i="2"/>
  <c r="K217" i="2"/>
  <c r="N217" i="2"/>
  <c r="AA219" i="2" l="1"/>
  <c r="Y219" i="2"/>
  <c r="AB219" i="2"/>
  <c r="X219" i="2"/>
  <c r="H218" i="1" s="1"/>
  <c r="I218" i="1" s="1"/>
  <c r="F218" i="1" s="1"/>
  <c r="P220" i="2"/>
  <c r="O219" i="2"/>
  <c r="Q219" i="2"/>
  <c r="R219" i="2"/>
  <c r="Z219" i="2"/>
  <c r="W219" i="2"/>
  <c r="S218" i="2"/>
  <c r="U218" i="2" s="1"/>
  <c r="T218" i="2"/>
  <c r="V218" i="2" s="1"/>
  <c r="G217" i="1"/>
  <c r="E217" i="1"/>
  <c r="D217" i="1" s="1"/>
  <c r="C217" i="1" s="1"/>
  <c r="B217" i="1" s="1"/>
  <c r="A217" i="1" s="1"/>
  <c r="J217" i="1" s="1"/>
  <c r="H84" i="4"/>
  <c r="I84" i="4"/>
  <c r="Y84" i="3"/>
  <c r="J219" i="2"/>
  <c r="L219" i="2" s="1"/>
  <c r="M219" i="2" s="1"/>
  <c r="I218" i="2"/>
  <c r="K218" i="2"/>
  <c r="N218" i="2"/>
  <c r="Z220" i="2" l="1"/>
  <c r="Q220" i="2"/>
  <c r="X220" i="2"/>
  <c r="H219" i="1" s="1"/>
  <c r="I219" i="1" s="1"/>
  <c r="F219" i="1" s="1"/>
  <c r="AB220" i="2"/>
  <c r="O220" i="2"/>
  <c r="Y220" i="2"/>
  <c r="AA220" i="2"/>
  <c r="R220" i="2"/>
  <c r="P221" i="2"/>
  <c r="W220" i="2"/>
  <c r="S219" i="2"/>
  <c r="U219" i="2" s="1"/>
  <c r="T219" i="2"/>
  <c r="V219" i="2" s="1"/>
  <c r="G218" i="1"/>
  <c r="E218" i="1"/>
  <c r="D218" i="1" s="1"/>
  <c r="C218" i="1" s="1"/>
  <c r="B218" i="1" s="1"/>
  <c r="A218" i="1" s="1"/>
  <c r="J218" i="1" s="1"/>
  <c r="H83" i="4"/>
  <c r="I83" i="4"/>
  <c r="Y83" i="3"/>
  <c r="I82" i="4" s="1"/>
  <c r="J220" i="2"/>
  <c r="L220" i="2" s="1"/>
  <c r="M220" i="2" s="1"/>
  <c r="I219" i="2"/>
  <c r="K219" i="2"/>
  <c r="N219" i="2"/>
  <c r="E219" i="1" l="1"/>
  <c r="D219" i="1" s="1"/>
  <c r="C219" i="1" s="1"/>
  <c r="B219" i="1" s="1"/>
  <c r="A219" i="1" s="1"/>
  <c r="J219" i="1" s="1"/>
  <c r="G219" i="1"/>
  <c r="R221" i="2"/>
  <c r="P222" i="2"/>
  <c r="AB221" i="2"/>
  <c r="O221" i="2"/>
  <c r="AA221" i="2"/>
  <c r="X221" i="2"/>
  <c r="H220" i="1" s="1"/>
  <c r="I220" i="1" s="1"/>
  <c r="F220" i="1" s="1"/>
  <c r="Z221" i="2"/>
  <c r="Q221" i="2"/>
  <c r="W221" i="2" s="1"/>
  <c r="Y221" i="2"/>
  <c r="S220" i="2"/>
  <c r="U220" i="2" s="1"/>
  <c r="T220" i="2"/>
  <c r="V220" i="2" s="1"/>
  <c r="H82" i="4"/>
  <c r="Y82" i="3"/>
  <c r="I81" i="4" s="1"/>
  <c r="J221" i="2"/>
  <c r="L221" i="2" s="1"/>
  <c r="M221" i="2" s="1"/>
  <c r="I220" i="2"/>
  <c r="K220" i="2"/>
  <c r="N220" i="2"/>
  <c r="AB222" i="2" l="1"/>
  <c r="X222" i="2"/>
  <c r="H221" i="1" s="1"/>
  <c r="I221" i="1" s="1"/>
  <c r="F221" i="1" s="1"/>
  <c r="P223" i="2"/>
  <c r="O222" i="2"/>
  <c r="AA222" i="2"/>
  <c r="Y222" i="2"/>
  <c r="Q222" i="2"/>
  <c r="R222" i="2"/>
  <c r="Z222" i="2"/>
  <c r="W222" i="2"/>
  <c r="T221" i="2"/>
  <c r="V221" i="2" s="1"/>
  <c r="S221" i="2"/>
  <c r="U221" i="2" s="1"/>
  <c r="E220" i="1"/>
  <c r="D220" i="1" s="1"/>
  <c r="C220" i="1" s="1"/>
  <c r="B220" i="1" s="1"/>
  <c r="A220" i="1" s="1"/>
  <c r="J220" i="1" s="1"/>
  <c r="G220" i="1"/>
  <c r="H81" i="4"/>
  <c r="Y81" i="3"/>
  <c r="I80" i="4" s="1"/>
  <c r="J222" i="2"/>
  <c r="L222" i="2" s="1"/>
  <c r="M222" i="2" s="1"/>
  <c r="I221" i="2"/>
  <c r="K221" i="2"/>
  <c r="N221" i="2"/>
  <c r="AA223" i="2" l="1"/>
  <c r="Z223" i="2"/>
  <c r="Q223" i="2"/>
  <c r="X223" i="2"/>
  <c r="H222" i="1" s="1"/>
  <c r="I222" i="1" s="1"/>
  <c r="F222" i="1" s="1"/>
  <c r="O223" i="2"/>
  <c r="R223" i="2"/>
  <c r="Y223" i="2"/>
  <c r="AB223" i="2"/>
  <c r="P224" i="2"/>
  <c r="W223" i="2"/>
  <c r="S222" i="2"/>
  <c r="U222" i="2" s="1"/>
  <c r="T222" i="2"/>
  <c r="V222" i="2" s="1"/>
  <c r="G221" i="1"/>
  <c r="E221" i="1"/>
  <c r="D221" i="1" s="1"/>
  <c r="C221" i="1" s="1"/>
  <c r="B221" i="1" s="1"/>
  <c r="A221" i="1" s="1"/>
  <c r="J221" i="1" s="1"/>
  <c r="H80" i="4"/>
  <c r="Y80" i="3"/>
  <c r="I79" i="4" s="1"/>
  <c r="J223" i="2"/>
  <c r="L223" i="2" s="1"/>
  <c r="M223" i="2" s="1"/>
  <c r="I222" i="2"/>
  <c r="K222" i="2"/>
  <c r="N222" i="2"/>
  <c r="Q224" i="2" l="1"/>
  <c r="X224" i="2"/>
  <c r="H223" i="1" s="1"/>
  <c r="I223" i="1" s="1"/>
  <c r="F223" i="1" s="1"/>
  <c r="O224" i="2"/>
  <c r="AA224" i="2"/>
  <c r="P225" i="2"/>
  <c r="AB224" i="2"/>
  <c r="R224" i="2"/>
  <c r="Y224" i="2"/>
  <c r="Z224" i="2"/>
  <c r="W224" i="2"/>
  <c r="T223" i="2"/>
  <c r="V223" i="2" s="1"/>
  <c r="S223" i="2"/>
  <c r="U223" i="2" s="1"/>
  <c r="E222" i="1"/>
  <c r="D222" i="1" s="1"/>
  <c r="C222" i="1" s="1"/>
  <c r="B222" i="1" s="1"/>
  <c r="A222" i="1" s="1"/>
  <c r="J222" i="1" s="1"/>
  <c r="G222" i="1"/>
  <c r="H79" i="4"/>
  <c r="Y79" i="3"/>
  <c r="I78" i="4" s="1"/>
  <c r="J224" i="2"/>
  <c r="L224" i="2" s="1"/>
  <c r="M224" i="2" s="1"/>
  <c r="I223" i="2"/>
  <c r="K223" i="2"/>
  <c r="N223" i="2"/>
  <c r="S224" i="2" l="1"/>
  <c r="U224" i="2" s="1"/>
  <c r="T224" i="2"/>
  <c r="V224" i="2" s="1"/>
  <c r="G223" i="1"/>
  <c r="E223" i="1"/>
  <c r="D223" i="1" s="1"/>
  <c r="C223" i="1" s="1"/>
  <c r="B223" i="1" s="1"/>
  <c r="A223" i="1" s="1"/>
  <c r="J223" i="1" s="1"/>
  <c r="Y225" i="2"/>
  <c r="AB225" i="2"/>
  <c r="P226" i="2"/>
  <c r="R225" i="2"/>
  <c r="Q225" i="2"/>
  <c r="W225" i="2" s="1"/>
  <c r="AA225" i="2"/>
  <c r="X225" i="2"/>
  <c r="H224" i="1" s="1"/>
  <c r="I224" i="1" s="1"/>
  <c r="F224" i="1" s="1"/>
  <c r="O225" i="2"/>
  <c r="Z225" i="2"/>
  <c r="H78" i="4"/>
  <c r="Y78" i="3"/>
  <c r="I77" i="4" s="1"/>
  <c r="J225" i="2"/>
  <c r="L225" i="2" s="1"/>
  <c r="M225" i="2" s="1"/>
  <c r="I224" i="2"/>
  <c r="K224" i="2"/>
  <c r="N224" i="2"/>
  <c r="G224" i="1" l="1"/>
  <c r="E224" i="1"/>
  <c r="D224" i="1" s="1"/>
  <c r="C224" i="1" s="1"/>
  <c r="B224" i="1" s="1"/>
  <c r="A224" i="1" s="1"/>
  <c r="J224" i="1" s="1"/>
  <c r="O226" i="2"/>
  <c r="Y226" i="2"/>
  <c r="AB226" i="2"/>
  <c r="Q226" i="2"/>
  <c r="Z226" i="2"/>
  <c r="P227" i="2"/>
  <c r="R226" i="2"/>
  <c r="X226" i="2"/>
  <c r="H225" i="1" s="1"/>
  <c r="I225" i="1" s="1"/>
  <c r="F225" i="1" s="1"/>
  <c r="AA226" i="2"/>
  <c r="W226" i="2"/>
  <c r="T225" i="2"/>
  <c r="V225" i="2" s="1"/>
  <c r="S225" i="2"/>
  <c r="U225" i="2" s="1"/>
  <c r="H77" i="4"/>
  <c r="Y77" i="3"/>
  <c r="I76" i="4" s="1"/>
  <c r="J226" i="2"/>
  <c r="L226" i="2" s="1"/>
  <c r="M226" i="2" s="1"/>
  <c r="I225" i="2"/>
  <c r="K225" i="2"/>
  <c r="N225" i="2"/>
  <c r="G225" i="1" l="1"/>
  <c r="E225" i="1"/>
  <c r="D225" i="1" s="1"/>
  <c r="C225" i="1" s="1"/>
  <c r="B225" i="1" s="1"/>
  <c r="A225" i="1" s="1"/>
  <c r="J225" i="1" s="1"/>
  <c r="R227" i="2"/>
  <c r="P228" i="2"/>
  <c r="O227" i="2"/>
  <c r="Y227" i="2"/>
  <c r="AB227" i="2"/>
  <c r="X227" i="2"/>
  <c r="H226" i="1" s="1"/>
  <c r="I226" i="1" s="1"/>
  <c r="F226" i="1" s="1"/>
  <c r="Q227" i="2"/>
  <c r="Z227" i="2"/>
  <c r="AA227" i="2"/>
  <c r="W227" i="2"/>
  <c r="T226" i="2"/>
  <c r="V226" i="2" s="1"/>
  <c r="S226" i="2"/>
  <c r="U226" i="2" s="1"/>
  <c r="H76" i="4"/>
  <c r="Y76" i="3"/>
  <c r="I75" i="4" s="1"/>
  <c r="J227" i="2"/>
  <c r="L227" i="2" s="1"/>
  <c r="M227" i="2" s="1"/>
  <c r="I226" i="2"/>
  <c r="K226" i="2"/>
  <c r="N226" i="2"/>
  <c r="G226" i="1" l="1"/>
  <c r="E226" i="1"/>
  <c r="D226" i="1" s="1"/>
  <c r="C226" i="1" s="1"/>
  <c r="B226" i="1" s="1"/>
  <c r="A226" i="1" s="1"/>
  <c r="J226" i="1" s="1"/>
  <c r="S227" i="2"/>
  <c r="U227" i="2" s="1"/>
  <c r="T227" i="2"/>
  <c r="V227" i="2" s="1"/>
  <c r="AB228" i="2"/>
  <c r="X228" i="2"/>
  <c r="H227" i="1" s="1"/>
  <c r="I227" i="1" s="1"/>
  <c r="F227" i="1" s="1"/>
  <c r="O228" i="2"/>
  <c r="Y228" i="2"/>
  <c r="Q228" i="2"/>
  <c r="W228" i="2" s="1"/>
  <c r="Z228" i="2"/>
  <c r="R228" i="2"/>
  <c r="P229" i="2"/>
  <c r="AA228" i="2"/>
  <c r="H75" i="4"/>
  <c r="Y75" i="3"/>
  <c r="I74" i="4" s="1"/>
  <c r="J228" i="2"/>
  <c r="L228" i="2" s="1"/>
  <c r="M228" i="2" s="1"/>
  <c r="I227" i="2"/>
  <c r="K227" i="2"/>
  <c r="N227" i="2"/>
  <c r="S228" i="2" l="1"/>
  <c r="U228" i="2" s="1"/>
  <c r="T228" i="2"/>
  <c r="V228" i="2" s="1"/>
  <c r="Z229" i="2"/>
  <c r="Q229" i="2"/>
  <c r="AB229" i="2"/>
  <c r="Y229" i="2"/>
  <c r="R229" i="2"/>
  <c r="O229" i="2"/>
  <c r="P230" i="2"/>
  <c r="X229" i="2"/>
  <c r="H228" i="1" s="1"/>
  <c r="I228" i="1" s="1"/>
  <c r="F228" i="1" s="1"/>
  <c r="AA229" i="2"/>
  <c r="W229" i="2"/>
  <c r="E227" i="1"/>
  <c r="D227" i="1" s="1"/>
  <c r="C227" i="1" s="1"/>
  <c r="B227" i="1" s="1"/>
  <c r="A227" i="1" s="1"/>
  <c r="J227" i="1" s="1"/>
  <c r="G227" i="1"/>
  <c r="Y74" i="3"/>
  <c r="I73" i="4" s="1"/>
  <c r="H74" i="4"/>
  <c r="J229" i="2"/>
  <c r="L229" i="2" s="1"/>
  <c r="M229" i="2" s="1"/>
  <c r="I228" i="2"/>
  <c r="K228" i="2"/>
  <c r="N228" i="2"/>
  <c r="E228" i="1" l="1"/>
  <c r="D228" i="1" s="1"/>
  <c r="C228" i="1" s="1"/>
  <c r="B228" i="1" s="1"/>
  <c r="A228" i="1" s="1"/>
  <c r="J228" i="1" s="1"/>
  <c r="G228" i="1"/>
  <c r="AB230" i="2"/>
  <c r="X230" i="2"/>
  <c r="H229" i="1" s="1"/>
  <c r="I229" i="1" s="1"/>
  <c r="F229" i="1" s="1"/>
  <c r="O230" i="2"/>
  <c r="R230" i="2"/>
  <c r="P231" i="2"/>
  <c r="Y230" i="2"/>
  <c r="AA230" i="2"/>
  <c r="Z230" i="2"/>
  <c r="Q230" i="2"/>
  <c r="W230" i="2" s="1"/>
  <c r="T229" i="2"/>
  <c r="V229" i="2" s="1"/>
  <c r="S229" i="2"/>
  <c r="U229" i="2" s="1"/>
  <c r="H73" i="4"/>
  <c r="Y73" i="3"/>
  <c r="I72" i="4" s="1"/>
  <c r="J230" i="2"/>
  <c r="I229" i="2"/>
  <c r="K229" i="2"/>
  <c r="N229" i="2"/>
  <c r="E229" i="1" l="1"/>
  <c r="D229" i="1" s="1"/>
  <c r="C229" i="1" s="1"/>
  <c r="B229" i="1" s="1"/>
  <c r="A229" i="1" s="1"/>
  <c r="J229" i="1" s="1"/>
  <c r="G229" i="1"/>
  <c r="Y231" i="2"/>
  <c r="AB231" i="2"/>
  <c r="Z231" i="2"/>
  <c r="Q231" i="2"/>
  <c r="P232" i="2"/>
  <c r="R231" i="2"/>
  <c r="X231" i="2"/>
  <c r="H230" i="1" s="1"/>
  <c r="I230" i="1" s="1"/>
  <c r="F230" i="1" s="1"/>
  <c r="O231" i="2"/>
  <c r="AA231" i="2"/>
  <c r="W231" i="2"/>
  <c r="S230" i="2"/>
  <c r="U230" i="2" s="1"/>
  <c r="T230" i="2"/>
  <c r="V230" i="2" s="1"/>
  <c r="Y72" i="3"/>
  <c r="I71" i="4" s="1"/>
  <c r="H72" i="4"/>
  <c r="J231" i="2"/>
  <c r="L231" i="2" s="1"/>
  <c r="M231" i="2" s="1"/>
  <c r="I230" i="2"/>
  <c r="K230" i="2"/>
  <c r="L230" i="2" s="1"/>
  <c r="G230" i="1" l="1"/>
  <c r="E230" i="1"/>
  <c r="D230" i="1" s="1"/>
  <c r="C230" i="1" s="1"/>
  <c r="B230" i="1" s="1"/>
  <c r="A230" i="1" s="1"/>
  <c r="J230" i="1" s="1"/>
  <c r="S231" i="2"/>
  <c r="U231" i="2" s="1"/>
  <c r="T231" i="2"/>
  <c r="V231" i="2" s="1"/>
  <c r="O232" i="2"/>
  <c r="Z232" i="2"/>
  <c r="Y232" i="2"/>
  <c r="P233" i="2"/>
  <c r="X232" i="2"/>
  <c r="H231" i="1" s="1"/>
  <c r="I231" i="1" s="1"/>
  <c r="F231" i="1" s="1"/>
  <c r="R232" i="2"/>
  <c r="Q232" i="2"/>
  <c r="W232" i="2" s="1"/>
  <c r="AA232" i="2"/>
  <c r="AB232" i="2"/>
  <c r="H71" i="4"/>
  <c r="Y71" i="3"/>
  <c r="I70" i="4" s="1"/>
  <c r="M230" i="2"/>
  <c r="N230" i="2"/>
  <c r="J232" i="2"/>
  <c r="L232" i="2" s="1"/>
  <c r="M232" i="2" s="1"/>
  <c r="I231" i="2"/>
  <c r="K231" i="2"/>
  <c r="N231" i="2"/>
  <c r="E231" i="1" l="1"/>
  <c r="D231" i="1" s="1"/>
  <c r="C231" i="1" s="1"/>
  <c r="B231" i="1" s="1"/>
  <c r="A231" i="1" s="1"/>
  <c r="J231" i="1" s="1"/>
  <c r="G231" i="1"/>
  <c r="S232" i="2"/>
  <c r="U232" i="2" s="1"/>
  <c r="T232" i="2"/>
  <c r="V232" i="2" s="1"/>
  <c r="R233" i="2"/>
  <c r="P234" i="2"/>
  <c r="Y233" i="2"/>
  <c r="Q233" i="2"/>
  <c r="W233" i="2" s="1"/>
  <c r="O233" i="2"/>
  <c r="X233" i="2"/>
  <c r="H232" i="1" s="1"/>
  <c r="I232" i="1" s="1"/>
  <c r="F232" i="1" s="1"/>
  <c r="Z233" i="2"/>
  <c r="AB233" i="2"/>
  <c r="AA233" i="2"/>
  <c r="Y70" i="3"/>
  <c r="I69" i="4" s="1"/>
  <c r="H70" i="4"/>
  <c r="J233" i="2"/>
  <c r="L233" i="2" s="1"/>
  <c r="M233" i="2" s="1"/>
  <c r="I232" i="2"/>
  <c r="K232" i="2"/>
  <c r="N232" i="2"/>
  <c r="E232" i="1" l="1"/>
  <c r="D232" i="1" s="1"/>
  <c r="C232" i="1" s="1"/>
  <c r="B232" i="1" s="1"/>
  <c r="A232" i="1" s="1"/>
  <c r="J232" i="1" s="1"/>
  <c r="G232" i="1"/>
  <c r="AB234" i="2"/>
  <c r="X234" i="2"/>
  <c r="H233" i="1" s="1"/>
  <c r="I233" i="1" s="1"/>
  <c r="F233" i="1" s="1"/>
  <c r="P235" i="2"/>
  <c r="Y234" i="2"/>
  <c r="Q234" i="2"/>
  <c r="R234" i="2"/>
  <c r="Z234" i="2"/>
  <c r="AA234" i="2"/>
  <c r="O234" i="2"/>
  <c r="W234" i="2"/>
  <c r="T233" i="2"/>
  <c r="V233" i="2" s="1"/>
  <c r="S233" i="2"/>
  <c r="U233" i="2" s="1"/>
  <c r="Y69" i="3"/>
  <c r="I68" i="4" s="1"/>
  <c r="H69" i="4"/>
  <c r="J234" i="2"/>
  <c r="L234" i="2" s="1"/>
  <c r="M234" i="2" s="1"/>
  <c r="I233" i="2"/>
  <c r="K233" i="2"/>
  <c r="N233" i="2"/>
  <c r="G233" i="1" l="1"/>
  <c r="E233" i="1"/>
  <c r="D233" i="1" s="1"/>
  <c r="C233" i="1" s="1"/>
  <c r="B233" i="1" s="1"/>
  <c r="A233" i="1" s="1"/>
  <c r="J233" i="1" s="1"/>
  <c r="S234" i="2"/>
  <c r="U234" i="2" s="1"/>
  <c r="T234" i="2"/>
  <c r="V234" i="2" s="1"/>
  <c r="AA235" i="2"/>
  <c r="P236" i="2"/>
  <c r="Q235" i="2"/>
  <c r="W235" i="2" s="1"/>
  <c r="O235" i="2"/>
  <c r="Z235" i="2"/>
  <c r="R235" i="2"/>
  <c r="X235" i="2"/>
  <c r="H234" i="1" s="1"/>
  <c r="I234" i="1" s="1"/>
  <c r="F234" i="1" s="1"/>
  <c r="Y235" i="2"/>
  <c r="AB235" i="2"/>
  <c r="H68" i="4"/>
  <c r="Y68" i="3"/>
  <c r="I67" i="4" s="1"/>
  <c r="J235" i="2"/>
  <c r="I234" i="2"/>
  <c r="K234" i="2"/>
  <c r="N234" i="2"/>
  <c r="E234" i="1" l="1"/>
  <c r="D234" i="1" s="1"/>
  <c r="C234" i="1" s="1"/>
  <c r="B234" i="1" s="1"/>
  <c r="A234" i="1" s="1"/>
  <c r="J234" i="1" s="1"/>
  <c r="G234" i="1"/>
  <c r="R236" i="2"/>
  <c r="O236" i="2"/>
  <c r="AB236" i="2"/>
  <c r="Z236" i="2"/>
  <c r="X236" i="2"/>
  <c r="H235" i="1" s="1"/>
  <c r="I235" i="1" s="1"/>
  <c r="F235" i="1" s="1"/>
  <c r="Y236" i="2"/>
  <c r="AA236" i="2"/>
  <c r="P237" i="2"/>
  <c r="Q236" i="2"/>
  <c r="W236" i="2"/>
  <c r="T235" i="2"/>
  <c r="V235" i="2" s="1"/>
  <c r="S235" i="2"/>
  <c r="U235" i="2" s="1"/>
  <c r="H67" i="4"/>
  <c r="Y67" i="3"/>
  <c r="I66" i="4" s="1"/>
  <c r="J236" i="2"/>
  <c r="L236" i="2" s="1"/>
  <c r="M236" i="2" s="1"/>
  <c r="I235" i="2"/>
  <c r="K235" i="2"/>
  <c r="L235" i="2" s="1"/>
  <c r="T236" i="2" l="1"/>
  <c r="V236" i="2" s="1"/>
  <c r="S236" i="2"/>
  <c r="U236" i="2" s="1"/>
  <c r="P238" i="2"/>
  <c r="AA237" i="2"/>
  <c r="Y237" i="2"/>
  <c r="Q237" i="2"/>
  <c r="X237" i="2"/>
  <c r="H236" i="1" s="1"/>
  <c r="I236" i="1" s="1"/>
  <c r="F236" i="1" s="1"/>
  <c r="Z237" i="2"/>
  <c r="AB237" i="2"/>
  <c r="R237" i="2"/>
  <c r="O237" i="2"/>
  <c r="W237" i="2"/>
  <c r="E235" i="1"/>
  <c r="D235" i="1" s="1"/>
  <c r="C235" i="1" s="1"/>
  <c r="B235" i="1" s="1"/>
  <c r="A235" i="1" s="1"/>
  <c r="J235" i="1" s="1"/>
  <c r="G235" i="1"/>
  <c r="Y66" i="3"/>
  <c r="I65" i="4" s="1"/>
  <c r="H66" i="4"/>
  <c r="M235" i="2"/>
  <c r="N235" i="2"/>
  <c r="J237" i="2"/>
  <c r="I236" i="2"/>
  <c r="K236" i="2"/>
  <c r="N236" i="2"/>
  <c r="T237" i="2" l="1"/>
  <c r="V237" i="2" s="1"/>
  <c r="S237" i="2"/>
  <c r="U237" i="2" s="1"/>
  <c r="R238" i="2"/>
  <c r="Z238" i="2"/>
  <c r="AB238" i="2"/>
  <c r="O238" i="2"/>
  <c r="X238" i="2"/>
  <c r="H237" i="1" s="1"/>
  <c r="I237" i="1" s="1"/>
  <c r="F237" i="1" s="1"/>
  <c r="AA238" i="2"/>
  <c r="Y238" i="2"/>
  <c r="P239" i="2"/>
  <c r="Q238" i="2"/>
  <c r="W238" i="2" s="1"/>
  <c r="E236" i="1"/>
  <c r="D236" i="1" s="1"/>
  <c r="C236" i="1" s="1"/>
  <c r="B236" i="1" s="1"/>
  <c r="A236" i="1" s="1"/>
  <c r="J236" i="1" s="1"/>
  <c r="G236" i="1"/>
  <c r="H65" i="4"/>
  <c r="Y65" i="3"/>
  <c r="I64" i="4" s="1"/>
  <c r="J238" i="2"/>
  <c r="L238" i="2" s="1"/>
  <c r="M238" i="2" s="1"/>
  <c r="I237" i="2"/>
  <c r="K237" i="2"/>
  <c r="L237" i="2" s="1"/>
  <c r="S238" i="2" l="1"/>
  <c r="U238" i="2" s="1"/>
  <c r="T238" i="2"/>
  <c r="V238" i="2" s="1"/>
  <c r="R239" i="2"/>
  <c r="P240" i="2"/>
  <c r="Q239" i="2"/>
  <c r="X239" i="2"/>
  <c r="H238" i="1" s="1"/>
  <c r="I238" i="1" s="1"/>
  <c r="F238" i="1" s="1"/>
  <c r="Z239" i="2"/>
  <c r="AA239" i="2"/>
  <c r="O239" i="2"/>
  <c r="Y239" i="2"/>
  <c r="AB239" i="2"/>
  <c r="W239" i="2"/>
  <c r="E237" i="1"/>
  <c r="D237" i="1" s="1"/>
  <c r="C237" i="1" s="1"/>
  <c r="B237" i="1" s="1"/>
  <c r="A237" i="1" s="1"/>
  <c r="J237" i="1" s="1"/>
  <c r="G237" i="1"/>
  <c r="Y64" i="3"/>
  <c r="I63" i="4" s="1"/>
  <c r="H64" i="4"/>
  <c r="M237" i="2"/>
  <c r="N237" i="2"/>
  <c r="J239" i="2"/>
  <c r="L239" i="2" s="1"/>
  <c r="M239" i="2" s="1"/>
  <c r="I238" i="2"/>
  <c r="K238" i="2"/>
  <c r="N238" i="2"/>
  <c r="Q240" i="2" l="1"/>
  <c r="R240" i="2"/>
  <c r="AB240" i="2"/>
  <c r="P241" i="2"/>
  <c r="X240" i="2"/>
  <c r="H239" i="1" s="1"/>
  <c r="I239" i="1" s="1"/>
  <c r="F239" i="1" s="1"/>
  <c r="AA240" i="2"/>
  <c r="Y240" i="2"/>
  <c r="Z240" i="2"/>
  <c r="O240" i="2"/>
  <c r="W240" i="2"/>
  <c r="T239" i="2"/>
  <c r="V239" i="2" s="1"/>
  <c r="S239" i="2"/>
  <c r="U239" i="2" s="1"/>
  <c r="E238" i="1"/>
  <c r="D238" i="1" s="1"/>
  <c r="C238" i="1" s="1"/>
  <c r="B238" i="1" s="1"/>
  <c r="A238" i="1" s="1"/>
  <c r="J238" i="1" s="1"/>
  <c r="G238" i="1"/>
  <c r="H63" i="4"/>
  <c r="Y63" i="3"/>
  <c r="I62" i="4" s="1"/>
  <c r="J240" i="2"/>
  <c r="L240" i="2" s="1"/>
  <c r="M240" i="2" s="1"/>
  <c r="I239" i="2"/>
  <c r="K239" i="2"/>
  <c r="N239" i="2"/>
  <c r="O241" i="2" l="1"/>
  <c r="Q241" i="2"/>
  <c r="P242" i="2"/>
  <c r="AA241" i="2"/>
  <c r="X241" i="2"/>
  <c r="H240" i="1" s="1"/>
  <c r="I240" i="1" s="1"/>
  <c r="F240" i="1" s="1"/>
  <c r="Y241" i="2"/>
  <c r="Z241" i="2"/>
  <c r="AB241" i="2"/>
  <c r="R241" i="2"/>
  <c r="W241" i="2"/>
  <c r="S240" i="2"/>
  <c r="U240" i="2" s="1"/>
  <c r="T240" i="2"/>
  <c r="V240" i="2" s="1"/>
  <c r="E239" i="1"/>
  <c r="D239" i="1" s="1"/>
  <c r="C239" i="1" s="1"/>
  <c r="B239" i="1" s="1"/>
  <c r="A239" i="1" s="1"/>
  <c r="J239" i="1" s="1"/>
  <c r="G239" i="1"/>
  <c r="Y62" i="3"/>
  <c r="I61" i="4" s="1"/>
  <c r="H62" i="4"/>
  <c r="J241" i="2"/>
  <c r="L241" i="2" s="1"/>
  <c r="M241" i="2" s="1"/>
  <c r="I240" i="2"/>
  <c r="K240" i="2"/>
  <c r="N240" i="2"/>
  <c r="T241" i="2" l="1"/>
  <c r="V241" i="2" s="1"/>
  <c r="S241" i="2"/>
  <c r="U241" i="2" s="1"/>
  <c r="Y242" i="2"/>
  <c r="O242" i="2"/>
  <c r="X242" i="2"/>
  <c r="H241" i="1" s="1"/>
  <c r="I241" i="1" s="1"/>
  <c r="F241" i="1" s="1"/>
  <c r="Q242" i="2"/>
  <c r="R242" i="2"/>
  <c r="AB242" i="2"/>
  <c r="AA242" i="2"/>
  <c r="Z242" i="2"/>
  <c r="P243" i="2"/>
  <c r="W242" i="2"/>
  <c r="G240" i="1"/>
  <c r="E240" i="1"/>
  <c r="D240" i="1" s="1"/>
  <c r="C240" i="1" s="1"/>
  <c r="B240" i="1" s="1"/>
  <c r="A240" i="1" s="1"/>
  <c r="J240" i="1" s="1"/>
  <c r="Y61" i="3"/>
  <c r="I60" i="4" s="1"/>
  <c r="H61" i="4"/>
  <c r="J242" i="2"/>
  <c r="L242" i="2" s="1"/>
  <c r="M242" i="2" s="1"/>
  <c r="I241" i="2"/>
  <c r="K241" i="2"/>
  <c r="N241" i="2"/>
  <c r="T242" i="2" l="1"/>
  <c r="V242" i="2" s="1"/>
  <c r="S242" i="2"/>
  <c r="U242" i="2" s="1"/>
  <c r="R243" i="2"/>
  <c r="AB243" i="2"/>
  <c r="O243" i="2"/>
  <c r="Y243" i="2"/>
  <c r="P244" i="2"/>
  <c r="X243" i="2"/>
  <c r="H242" i="1" s="1"/>
  <c r="I242" i="1" s="1"/>
  <c r="F242" i="1" s="1"/>
  <c r="AA243" i="2"/>
  <c r="Q243" i="2"/>
  <c r="Z243" i="2"/>
  <c r="W243" i="2"/>
  <c r="G241" i="1"/>
  <c r="E241" i="1"/>
  <c r="D241" i="1" s="1"/>
  <c r="C241" i="1" s="1"/>
  <c r="B241" i="1" s="1"/>
  <c r="A241" i="1" s="1"/>
  <c r="J241" i="1" s="1"/>
  <c r="H60" i="4"/>
  <c r="Y60" i="3"/>
  <c r="I59" i="4" s="1"/>
  <c r="J243" i="2"/>
  <c r="L243" i="2" s="1"/>
  <c r="M243" i="2" s="1"/>
  <c r="I242" i="2"/>
  <c r="K242" i="2"/>
  <c r="N242" i="2"/>
  <c r="S243" i="2" l="1"/>
  <c r="U243" i="2" s="1"/>
  <c r="T243" i="2"/>
  <c r="V243" i="2" s="1"/>
  <c r="E242" i="1"/>
  <c r="D242" i="1" s="1"/>
  <c r="C242" i="1" s="1"/>
  <c r="B242" i="1" s="1"/>
  <c r="A242" i="1" s="1"/>
  <c r="J242" i="1" s="1"/>
  <c r="G242" i="1"/>
  <c r="AB244" i="2"/>
  <c r="P245" i="2"/>
  <c r="X244" i="2"/>
  <c r="H243" i="1" s="1"/>
  <c r="I243" i="1" s="1"/>
  <c r="F243" i="1" s="1"/>
  <c r="O244" i="2"/>
  <c r="Y244" i="2"/>
  <c r="Z244" i="2"/>
  <c r="AA244" i="2"/>
  <c r="R244" i="2"/>
  <c r="Q244" i="2"/>
  <c r="W244" i="2"/>
  <c r="H59" i="4"/>
  <c r="Y59" i="3"/>
  <c r="I58" i="4" s="1"/>
  <c r="J244" i="2"/>
  <c r="L244" i="2" s="1"/>
  <c r="M244" i="2" s="1"/>
  <c r="I243" i="2"/>
  <c r="K243" i="2"/>
  <c r="N243" i="2"/>
  <c r="Z245" i="2" l="1"/>
  <c r="AB245" i="2"/>
  <c r="O245" i="2"/>
  <c r="X245" i="2"/>
  <c r="H244" i="1" s="1"/>
  <c r="I244" i="1" s="1"/>
  <c r="F244" i="1" s="1"/>
  <c r="Y245" i="2"/>
  <c r="Q245" i="2"/>
  <c r="P246" i="2"/>
  <c r="R245" i="2"/>
  <c r="AA245" i="2"/>
  <c r="W245" i="2"/>
  <c r="E243" i="1"/>
  <c r="D243" i="1" s="1"/>
  <c r="C243" i="1" s="1"/>
  <c r="B243" i="1" s="1"/>
  <c r="A243" i="1" s="1"/>
  <c r="J243" i="1" s="1"/>
  <c r="G243" i="1"/>
  <c r="T244" i="2"/>
  <c r="V244" i="2" s="1"/>
  <c r="S244" i="2"/>
  <c r="U244" i="2" s="1"/>
  <c r="H58" i="4"/>
  <c r="Y58" i="3"/>
  <c r="I57" i="4" s="1"/>
  <c r="J245" i="2"/>
  <c r="L245" i="2" s="1"/>
  <c r="M245" i="2" s="1"/>
  <c r="I244" i="2"/>
  <c r="K244" i="2"/>
  <c r="N244" i="2"/>
  <c r="S245" i="2" l="1"/>
  <c r="U245" i="2" s="1"/>
  <c r="T245" i="2"/>
  <c r="V245" i="2" s="1"/>
  <c r="O246" i="2"/>
  <c r="Q246" i="2"/>
  <c r="X246" i="2"/>
  <c r="H245" i="1" s="1"/>
  <c r="I245" i="1" s="1"/>
  <c r="F245" i="1" s="1"/>
  <c r="R246" i="2"/>
  <c r="Y246" i="2"/>
  <c r="AB246" i="2"/>
  <c r="P247" i="2"/>
  <c r="Z246" i="2"/>
  <c r="AA246" i="2"/>
  <c r="W246" i="2"/>
  <c r="E244" i="1"/>
  <c r="D244" i="1" s="1"/>
  <c r="C244" i="1" s="1"/>
  <c r="B244" i="1" s="1"/>
  <c r="A244" i="1" s="1"/>
  <c r="J244" i="1" s="1"/>
  <c r="G244" i="1"/>
  <c r="H57" i="4"/>
  <c r="Y57" i="3"/>
  <c r="I56" i="4" s="1"/>
  <c r="J246" i="2"/>
  <c r="L246" i="2" s="1"/>
  <c r="M246" i="2" s="1"/>
  <c r="I245" i="2"/>
  <c r="K245" i="2"/>
  <c r="N245" i="2"/>
  <c r="O247" i="2" l="1"/>
  <c r="AA247" i="2"/>
  <c r="Q247" i="2"/>
  <c r="Y247" i="2"/>
  <c r="X247" i="2"/>
  <c r="H246" i="1" s="1"/>
  <c r="I246" i="1" s="1"/>
  <c r="F246" i="1" s="1"/>
  <c r="R247" i="2"/>
  <c r="P248" i="2"/>
  <c r="Z247" i="2"/>
  <c r="AB247" i="2"/>
  <c r="W247" i="2"/>
  <c r="T246" i="2"/>
  <c r="V246" i="2" s="1"/>
  <c r="S246" i="2"/>
  <c r="U246" i="2" s="1"/>
  <c r="E245" i="1"/>
  <c r="D245" i="1" s="1"/>
  <c r="C245" i="1" s="1"/>
  <c r="B245" i="1" s="1"/>
  <c r="A245" i="1" s="1"/>
  <c r="J245" i="1" s="1"/>
  <c r="G245" i="1"/>
  <c r="H56" i="4"/>
  <c r="Y56" i="3"/>
  <c r="I55" i="4" s="1"/>
  <c r="J247" i="2"/>
  <c r="L247" i="2" s="1"/>
  <c r="M247" i="2" s="1"/>
  <c r="I246" i="2"/>
  <c r="K246" i="2"/>
  <c r="N246" i="2"/>
  <c r="Y248" i="2" l="1"/>
  <c r="O248" i="2"/>
  <c r="AA248" i="2"/>
  <c r="AB248" i="2"/>
  <c r="X248" i="2"/>
  <c r="H247" i="1" s="1"/>
  <c r="I247" i="1" s="1"/>
  <c r="F247" i="1" s="1"/>
  <c r="R248" i="2"/>
  <c r="Z248" i="2"/>
  <c r="Q248" i="2"/>
  <c r="W248" i="2" s="1"/>
  <c r="P249" i="2"/>
  <c r="S247" i="2"/>
  <c r="U247" i="2" s="1"/>
  <c r="T247" i="2"/>
  <c r="V247" i="2" s="1"/>
  <c r="E246" i="1"/>
  <c r="D246" i="1" s="1"/>
  <c r="C246" i="1" s="1"/>
  <c r="B246" i="1" s="1"/>
  <c r="A246" i="1" s="1"/>
  <c r="J246" i="1" s="1"/>
  <c r="G246" i="1"/>
  <c r="H55" i="4"/>
  <c r="Y55" i="3"/>
  <c r="I54" i="4" s="1"/>
  <c r="J248" i="2"/>
  <c r="L248" i="2" s="1"/>
  <c r="M248" i="2" s="1"/>
  <c r="I247" i="2"/>
  <c r="K247" i="2"/>
  <c r="N247" i="2"/>
  <c r="T248" i="2" l="1"/>
  <c r="V248" i="2" s="1"/>
  <c r="S248" i="2"/>
  <c r="U248" i="2" s="1"/>
  <c r="Y249" i="2"/>
  <c r="R249" i="2"/>
  <c r="O249" i="2"/>
  <c r="X249" i="2"/>
  <c r="H248" i="1" s="1"/>
  <c r="I248" i="1" s="1"/>
  <c r="F248" i="1" s="1"/>
  <c r="Q249" i="2"/>
  <c r="P250" i="2"/>
  <c r="AB249" i="2"/>
  <c r="AA249" i="2"/>
  <c r="Z249" i="2"/>
  <c r="W249" i="2"/>
  <c r="G247" i="1"/>
  <c r="E247" i="1"/>
  <c r="D247" i="1" s="1"/>
  <c r="C247" i="1" s="1"/>
  <c r="B247" i="1" s="1"/>
  <c r="A247" i="1" s="1"/>
  <c r="J247" i="1" s="1"/>
  <c r="H54" i="4"/>
  <c r="Y54" i="3"/>
  <c r="I53" i="4" s="1"/>
  <c r="J249" i="2"/>
  <c r="L249" i="2" s="1"/>
  <c r="M249" i="2" s="1"/>
  <c r="I248" i="2"/>
  <c r="K248" i="2"/>
  <c r="N248" i="2"/>
  <c r="G248" i="1" l="1"/>
  <c r="E248" i="1"/>
  <c r="D248" i="1" s="1"/>
  <c r="C248" i="1" s="1"/>
  <c r="B248" i="1" s="1"/>
  <c r="A248" i="1" s="1"/>
  <c r="J248" i="1" s="1"/>
  <c r="AB250" i="2"/>
  <c r="O250" i="2"/>
  <c r="P251" i="2"/>
  <c r="Y250" i="2"/>
  <c r="Z250" i="2"/>
  <c r="AA250" i="2"/>
  <c r="X250" i="2"/>
  <c r="H249" i="1" s="1"/>
  <c r="I249" i="1" s="1"/>
  <c r="F249" i="1" s="1"/>
  <c r="R250" i="2"/>
  <c r="Q250" i="2"/>
  <c r="W250" i="2"/>
  <c r="S249" i="2"/>
  <c r="U249" i="2" s="1"/>
  <c r="T249" i="2"/>
  <c r="V249" i="2" s="1"/>
  <c r="H53" i="4"/>
  <c r="Y53" i="3"/>
  <c r="I52" i="4" s="1"/>
  <c r="J250" i="2"/>
  <c r="L250" i="2" s="1"/>
  <c r="M250" i="2" s="1"/>
  <c r="I249" i="2"/>
  <c r="K249" i="2"/>
  <c r="N249" i="2"/>
  <c r="T250" i="2" l="1"/>
  <c r="V250" i="2" s="1"/>
  <c r="S250" i="2"/>
  <c r="U250" i="2" s="1"/>
  <c r="E249" i="1"/>
  <c r="D249" i="1" s="1"/>
  <c r="C249" i="1" s="1"/>
  <c r="B249" i="1" s="1"/>
  <c r="A249" i="1" s="1"/>
  <c r="J249" i="1" s="1"/>
  <c r="G249" i="1"/>
  <c r="X251" i="2"/>
  <c r="H250" i="1" s="1"/>
  <c r="I250" i="1" s="1"/>
  <c r="F250" i="1" s="1"/>
  <c r="O251" i="2"/>
  <c r="AB251" i="2"/>
  <c r="Q251" i="2"/>
  <c r="W251" i="2" s="1"/>
  <c r="Z251" i="2"/>
  <c r="P252" i="2"/>
  <c r="R251" i="2"/>
  <c r="AA251" i="2"/>
  <c r="Y251" i="2"/>
  <c r="H52" i="4"/>
  <c r="Y52" i="3"/>
  <c r="I51" i="4" s="1"/>
  <c r="J251" i="2"/>
  <c r="L251" i="2" s="1"/>
  <c r="M251" i="2" s="1"/>
  <c r="I250" i="2"/>
  <c r="K250" i="2"/>
  <c r="N250" i="2"/>
  <c r="T251" i="2" l="1"/>
  <c r="V251" i="2" s="1"/>
  <c r="S251" i="2"/>
  <c r="U251" i="2" s="1"/>
  <c r="O252" i="2"/>
  <c r="AA252" i="2"/>
  <c r="X252" i="2"/>
  <c r="H251" i="1" s="1"/>
  <c r="I251" i="1" s="1"/>
  <c r="F251" i="1" s="1"/>
  <c r="P253" i="2"/>
  <c r="Z252" i="2"/>
  <c r="R252" i="2"/>
  <c r="Y252" i="2"/>
  <c r="Q252" i="2"/>
  <c r="AB252" i="2"/>
  <c r="W252" i="2"/>
  <c r="G250" i="1"/>
  <c r="E250" i="1"/>
  <c r="D250" i="1" s="1"/>
  <c r="C250" i="1" s="1"/>
  <c r="B250" i="1" s="1"/>
  <c r="A250" i="1" s="1"/>
  <c r="J250" i="1" s="1"/>
  <c r="Y51" i="3"/>
  <c r="I50" i="4" s="1"/>
  <c r="H51" i="4"/>
  <c r="J252" i="2"/>
  <c r="L252" i="2" s="1"/>
  <c r="M252" i="2" s="1"/>
  <c r="I251" i="2"/>
  <c r="K251" i="2"/>
  <c r="N251" i="2"/>
  <c r="T252" i="2" l="1"/>
  <c r="V252" i="2" s="1"/>
  <c r="S252" i="2"/>
  <c r="U252" i="2" s="1"/>
  <c r="Q253" i="2"/>
  <c r="Y253" i="2"/>
  <c r="P254" i="2"/>
  <c r="AB253" i="2"/>
  <c r="O253" i="2"/>
  <c r="X253" i="2"/>
  <c r="H252" i="1" s="1"/>
  <c r="I252" i="1" s="1"/>
  <c r="F252" i="1" s="1"/>
  <c r="Z253" i="2"/>
  <c r="R253" i="2"/>
  <c r="AA253" i="2"/>
  <c r="W253" i="2"/>
  <c r="G251" i="1"/>
  <c r="E251" i="1"/>
  <c r="D251" i="1" s="1"/>
  <c r="C251" i="1" s="1"/>
  <c r="B251" i="1" s="1"/>
  <c r="A251" i="1" s="1"/>
  <c r="J251" i="1" s="1"/>
  <c r="H50" i="4"/>
  <c r="Y50" i="3"/>
  <c r="I49" i="4" s="1"/>
  <c r="J253" i="2"/>
  <c r="L253" i="2" s="1"/>
  <c r="M253" i="2" s="1"/>
  <c r="I252" i="2"/>
  <c r="K252" i="2"/>
  <c r="N252" i="2"/>
  <c r="E252" i="1" l="1"/>
  <c r="D252" i="1" s="1"/>
  <c r="C252" i="1" s="1"/>
  <c r="B252" i="1" s="1"/>
  <c r="A252" i="1" s="1"/>
  <c r="J252" i="1" s="1"/>
  <c r="G252" i="1"/>
  <c r="S253" i="2"/>
  <c r="U253" i="2" s="1"/>
  <c r="T253" i="2"/>
  <c r="V253" i="2" s="1"/>
  <c r="Z254" i="2"/>
  <c r="AA254" i="2"/>
  <c r="Q254" i="2"/>
  <c r="W254" i="2" s="1"/>
  <c r="P255" i="2"/>
  <c r="O254" i="2"/>
  <c r="R254" i="2"/>
  <c r="AB254" i="2"/>
  <c r="Y254" i="2"/>
  <c r="X254" i="2"/>
  <c r="H253" i="1" s="1"/>
  <c r="I253" i="1" s="1"/>
  <c r="F253" i="1" s="1"/>
  <c r="H49" i="4"/>
  <c r="Y49" i="3"/>
  <c r="I48" i="4" s="1"/>
  <c r="J254" i="2"/>
  <c r="L254" i="2" s="1"/>
  <c r="M254" i="2" s="1"/>
  <c r="I253" i="2"/>
  <c r="K253" i="2"/>
  <c r="N253" i="2"/>
  <c r="S254" i="2" l="1"/>
  <c r="U254" i="2" s="1"/>
  <c r="T254" i="2"/>
  <c r="V254" i="2" s="1"/>
  <c r="P256" i="2"/>
  <c r="Y255" i="2"/>
  <c r="AA255" i="2"/>
  <c r="R255" i="2"/>
  <c r="Q255" i="2"/>
  <c r="O255" i="2"/>
  <c r="AB255" i="2"/>
  <c r="X255" i="2"/>
  <c r="H254" i="1" s="1"/>
  <c r="I254" i="1" s="1"/>
  <c r="F254" i="1" s="1"/>
  <c r="Z255" i="2"/>
  <c r="W255" i="2"/>
  <c r="G253" i="1"/>
  <c r="E253" i="1"/>
  <c r="D253" i="1" s="1"/>
  <c r="C253" i="1" s="1"/>
  <c r="B253" i="1" s="1"/>
  <c r="A253" i="1" s="1"/>
  <c r="J253" i="1" s="1"/>
  <c r="H48" i="4"/>
  <c r="Y48" i="3"/>
  <c r="I47" i="4" s="1"/>
  <c r="J255" i="2"/>
  <c r="L255" i="2" s="1"/>
  <c r="M255" i="2" s="1"/>
  <c r="I254" i="2"/>
  <c r="K254" i="2"/>
  <c r="N254" i="2"/>
  <c r="T255" i="2" l="1"/>
  <c r="V255" i="2" s="1"/>
  <c r="S255" i="2"/>
  <c r="U255" i="2" s="1"/>
  <c r="AB256" i="2"/>
  <c r="Y256" i="2"/>
  <c r="R256" i="2"/>
  <c r="X256" i="2"/>
  <c r="H255" i="1" s="1"/>
  <c r="I255" i="1" s="1"/>
  <c r="F255" i="1" s="1"/>
  <c r="Q256" i="2"/>
  <c r="W256" i="2" s="1"/>
  <c r="Z256" i="2"/>
  <c r="P257" i="2"/>
  <c r="O256" i="2"/>
  <c r="AA256" i="2"/>
  <c r="E254" i="1"/>
  <c r="D254" i="1" s="1"/>
  <c r="C254" i="1" s="1"/>
  <c r="B254" i="1" s="1"/>
  <c r="A254" i="1" s="1"/>
  <c r="J254" i="1" s="1"/>
  <c r="G254" i="1"/>
  <c r="H47" i="4"/>
  <c r="Y47" i="3"/>
  <c r="I46" i="4" s="1"/>
  <c r="J256" i="2"/>
  <c r="L256" i="2" s="1"/>
  <c r="M256" i="2" s="1"/>
  <c r="I255" i="2"/>
  <c r="K255" i="2"/>
  <c r="N255" i="2"/>
  <c r="S256" i="2" l="1"/>
  <c r="U256" i="2" s="1"/>
  <c r="T256" i="2"/>
  <c r="V256" i="2" s="1"/>
  <c r="Z257" i="2"/>
  <c r="X257" i="2"/>
  <c r="H256" i="1" s="1"/>
  <c r="I256" i="1" s="1"/>
  <c r="F256" i="1" s="1"/>
  <c r="Q257" i="2"/>
  <c r="O257" i="2"/>
  <c r="AB257" i="2"/>
  <c r="AA257" i="2"/>
  <c r="R257" i="2"/>
  <c r="P258" i="2"/>
  <c r="Y257" i="2"/>
  <c r="W257" i="2"/>
  <c r="E255" i="1"/>
  <c r="D255" i="1" s="1"/>
  <c r="C255" i="1" s="1"/>
  <c r="B255" i="1" s="1"/>
  <c r="A255" i="1" s="1"/>
  <c r="J255" i="1" s="1"/>
  <c r="G255" i="1"/>
  <c r="H46" i="4"/>
  <c r="Y46" i="3"/>
  <c r="I45" i="4" s="1"/>
  <c r="J257" i="2"/>
  <c r="I256" i="2"/>
  <c r="K256" i="2"/>
  <c r="N256" i="2"/>
  <c r="E256" i="1" l="1"/>
  <c r="D256" i="1" s="1"/>
  <c r="C256" i="1" s="1"/>
  <c r="B256" i="1" s="1"/>
  <c r="A256" i="1" s="1"/>
  <c r="J256" i="1" s="1"/>
  <c r="G256" i="1"/>
  <c r="S257" i="2"/>
  <c r="U257" i="2" s="1"/>
  <c r="T257" i="2"/>
  <c r="V257" i="2" s="1"/>
  <c r="AB258" i="2"/>
  <c r="O258" i="2"/>
  <c r="Z258" i="2"/>
  <c r="Q258" i="2"/>
  <c r="W258" i="2" s="1"/>
  <c r="X258" i="2"/>
  <c r="H257" i="1" s="1"/>
  <c r="I257" i="1" s="1"/>
  <c r="F257" i="1" s="1"/>
  <c r="AA258" i="2"/>
  <c r="Y258" i="2"/>
  <c r="P259" i="2"/>
  <c r="R258" i="2"/>
  <c r="H45" i="4"/>
  <c r="Y45" i="3"/>
  <c r="I44" i="4" s="1"/>
  <c r="J258" i="2"/>
  <c r="L258" i="2" s="1"/>
  <c r="M258" i="2" s="1"/>
  <c r="I257" i="2"/>
  <c r="K257" i="2"/>
  <c r="L257" i="2" s="1"/>
  <c r="G257" i="1" l="1"/>
  <c r="E257" i="1"/>
  <c r="D257" i="1" s="1"/>
  <c r="C257" i="1" s="1"/>
  <c r="B257" i="1" s="1"/>
  <c r="A257" i="1" s="1"/>
  <c r="J257" i="1" s="1"/>
  <c r="Z259" i="2"/>
  <c r="Q259" i="2"/>
  <c r="AA259" i="2"/>
  <c r="P260" i="2"/>
  <c r="Y259" i="2"/>
  <c r="AB259" i="2"/>
  <c r="R259" i="2"/>
  <c r="X259" i="2"/>
  <c r="H258" i="1" s="1"/>
  <c r="I258" i="1" s="1"/>
  <c r="F258" i="1" s="1"/>
  <c r="O259" i="2"/>
  <c r="W259" i="2"/>
  <c r="S258" i="2"/>
  <c r="U258" i="2" s="1"/>
  <c r="T258" i="2"/>
  <c r="V258" i="2" s="1"/>
  <c r="H44" i="4"/>
  <c r="Y44" i="3"/>
  <c r="I43" i="4" s="1"/>
  <c r="M257" i="2"/>
  <c r="N257" i="2"/>
  <c r="J259" i="2"/>
  <c r="L259" i="2" s="1"/>
  <c r="M259" i="2" s="1"/>
  <c r="I258" i="2"/>
  <c r="K258" i="2"/>
  <c r="N258" i="2"/>
  <c r="G258" i="1" l="1"/>
  <c r="E258" i="1"/>
  <c r="D258" i="1" s="1"/>
  <c r="C258" i="1" s="1"/>
  <c r="B258" i="1" s="1"/>
  <c r="A258" i="1" s="1"/>
  <c r="J258" i="1" s="1"/>
  <c r="T259" i="2"/>
  <c r="V259" i="2" s="1"/>
  <c r="S259" i="2"/>
  <c r="U259" i="2" s="1"/>
  <c r="O260" i="2"/>
  <c r="AA260" i="2"/>
  <c r="Q260" i="2"/>
  <c r="W260" i="2" s="1"/>
  <c r="X260" i="2"/>
  <c r="H259" i="1" s="1"/>
  <c r="I259" i="1" s="1"/>
  <c r="F259" i="1" s="1"/>
  <c r="Z260" i="2"/>
  <c r="AB260" i="2"/>
  <c r="R260" i="2"/>
  <c r="Y260" i="2"/>
  <c r="P261" i="2"/>
  <c r="Y43" i="3"/>
  <c r="I42" i="4" s="1"/>
  <c r="H43" i="4"/>
  <c r="J260" i="2"/>
  <c r="L260" i="2" s="1"/>
  <c r="M260" i="2" s="1"/>
  <c r="I259" i="2"/>
  <c r="K259" i="2"/>
  <c r="N259" i="2"/>
  <c r="S260" i="2" l="1"/>
  <c r="U260" i="2" s="1"/>
  <c r="T260" i="2"/>
  <c r="V260" i="2" s="1"/>
  <c r="G259" i="1"/>
  <c r="E259" i="1"/>
  <c r="D259" i="1" s="1"/>
  <c r="C259" i="1" s="1"/>
  <c r="B259" i="1" s="1"/>
  <c r="A259" i="1" s="1"/>
  <c r="J259" i="1" s="1"/>
  <c r="Y261" i="2"/>
  <c r="O261" i="2"/>
  <c r="AA261" i="2"/>
  <c r="Q261" i="2"/>
  <c r="W261" i="2" s="1"/>
  <c r="X261" i="2"/>
  <c r="H260" i="1" s="1"/>
  <c r="I260" i="1" s="1"/>
  <c r="F260" i="1" s="1"/>
  <c r="Z261" i="2"/>
  <c r="R261" i="2"/>
  <c r="AB261" i="2"/>
  <c r="P262" i="2"/>
  <c r="H42" i="4"/>
  <c r="Y42" i="3"/>
  <c r="I41" i="4" s="1"/>
  <c r="J261" i="2"/>
  <c r="L261" i="2" s="1"/>
  <c r="M261" i="2" s="1"/>
  <c r="I260" i="2"/>
  <c r="K260" i="2"/>
  <c r="N260" i="2"/>
  <c r="S261" i="2" l="1"/>
  <c r="U261" i="2" s="1"/>
  <c r="T261" i="2"/>
  <c r="V261" i="2" s="1"/>
  <c r="G260" i="1"/>
  <c r="E260" i="1"/>
  <c r="D260" i="1" s="1"/>
  <c r="C260" i="1" s="1"/>
  <c r="B260" i="1" s="1"/>
  <c r="A260" i="1" s="1"/>
  <c r="J260" i="1" s="1"/>
  <c r="Y262" i="2"/>
  <c r="R262" i="2"/>
  <c r="P263" i="2"/>
  <c r="AB262" i="2"/>
  <c r="Z262" i="2"/>
  <c r="X262" i="2"/>
  <c r="H261" i="1" s="1"/>
  <c r="I261" i="1" s="1"/>
  <c r="F261" i="1" s="1"/>
  <c r="Q262" i="2"/>
  <c r="W262" i="2" s="1"/>
  <c r="O262" i="2"/>
  <c r="AA262" i="2"/>
  <c r="H41" i="4"/>
  <c r="Y41" i="3"/>
  <c r="I40" i="4" s="1"/>
  <c r="J262" i="2"/>
  <c r="L262" i="2" s="1"/>
  <c r="M262" i="2" s="1"/>
  <c r="I261" i="2"/>
  <c r="K261" i="2"/>
  <c r="N261" i="2"/>
  <c r="G261" i="1" l="1"/>
  <c r="E261" i="1"/>
  <c r="D261" i="1" s="1"/>
  <c r="C261" i="1" s="1"/>
  <c r="B261" i="1" s="1"/>
  <c r="A261" i="1" s="1"/>
  <c r="J261" i="1" s="1"/>
  <c r="AA263" i="2"/>
  <c r="P264" i="2"/>
  <c r="X263" i="2"/>
  <c r="H262" i="1" s="1"/>
  <c r="I262" i="1" s="1"/>
  <c r="F262" i="1" s="1"/>
  <c r="Y263" i="2"/>
  <c r="Z263" i="2"/>
  <c r="AB263" i="2"/>
  <c r="Q263" i="2"/>
  <c r="W263" i="2" s="1"/>
  <c r="O263" i="2"/>
  <c r="R263" i="2"/>
  <c r="S262" i="2"/>
  <c r="U262" i="2" s="1"/>
  <c r="T262" i="2"/>
  <c r="V262" i="2" s="1"/>
  <c r="H40" i="4"/>
  <c r="Y40" i="3"/>
  <c r="I39" i="4" s="1"/>
  <c r="J263" i="2"/>
  <c r="L263" i="2" s="1"/>
  <c r="M263" i="2" s="1"/>
  <c r="I262" i="2"/>
  <c r="K262" i="2"/>
  <c r="N262" i="2"/>
  <c r="T263" i="2" l="1"/>
  <c r="V263" i="2" s="1"/>
  <c r="S263" i="2"/>
  <c r="U263" i="2" s="1"/>
  <c r="AB264" i="2"/>
  <c r="R264" i="2"/>
  <c r="Y264" i="2"/>
  <c r="AA264" i="2"/>
  <c r="Z264" i="2"/>
  <c r="X264" i="2"/>
  <c r="H263" i="1" s="1"/>
  <c r="I263" i="1" s="1"/>
  <c r="F263" i="1" s="1"/>
  <c r="P265" i="2"/>
  <c r="Q264" i="2"/>
  <c r="O264" i="2"/>
  <c r="W264" i="2"/>
  <c r="E262" i="1"/>
  <c r="D262" i="1" s="1"/>
  <c r="C262" i="1" s="1"/>
  <c r="B262" i="1" s="1"/>
  <c r="A262" i="1" s="1"/>
  <c r="J262" i="1" s="1"/>
  <c r="G262" i="1"/>
  <c r="H39" i="4"/>
  <c r="Y39" i="3"/>
  <c r="I38" i="4" s="1"/>
  <c r="J264" i="2"/>
  <c r="L264" i="2" s="1"/>
  <c r="M264" i="2" s="1"/>
  <c r="I263" i="2"/>
  <c r="K263" i="2"/>
  <c r="N263" i="2"/>
  <c r="Q265" i="2" l="1"/>
  <c r="X265" i="2"/>
  <c r="H264" i="1" s="1"/>
  <c r="I264" i="1" s="1"/>
  <c r="F264" i="1" s="1"/>
  <c r="R265" i="2"/>
  <c r="Y265" i="2"/>
  <c r="Z265" i="2"/>
  <c r="P266" i="2"/>
  <c r="AB265" i="2"/>
  <c r="O265" i="2"/>
  <c r="AA265" i="2"/>
  <c r="W265" i="2"/>
  <c r="T264" i="2"/>
  <c r="V264" i="2" s="1"/>
  <c r="S264" i="2"/>
  <c r="U264" i="2" s="1"/>
  <c r="G263" i="1"/>
  <c r="E263" i="1"/>
  <c r="D263" i="1" s="1"/>
  <c r="C263" i="1" s="1"/>
  <c r="B263" i="1" s="1"/>
  <c r="A263" i="1" s="1"/>
  <c r="J263" i="1" s="1"/>
  <c r="Y38" i="3"/>
  <c r="I37" i="4" s="1"/>
  <c r="H38" i="4"/>
  <c r="J265" i="2"/>
  <c r="L265" i="2" s="1"/>
  <c r="M265" i="2" s="1"/>
  <c r="I264" i="2"/>
  <c r="K264" i="2"/>
  <c r="N264" i="2"/>
  <c r="S265" i="2" l="1"/>
  <c r="U265" i="2" s="1"/>
  <c r="T265" i="2"/>
  <c r="V265" i="2" s="1"/>
  <c r="E264" i="1"/>
  <c r="D264" i="1" s="1"/>
  <c r="C264" i="1" s="1"/>
  <c r="B264" i="1" s="1"/>
  <c r="A264" i="1" s="1"/>
  <c r="J264" i="1" s="1"/>
  <c r="G264" i="1"/>
  <c r="O266" i="2"/>
  <c r="Q266" i="2"/>
  <c r="W266" i="2" s="1"/>
  <c r="Z266" i="2"/>
  <c r="P267" i="2"/>
  <c r="X266" i="2"/>
  <c r="H265" i="1" s="1"/>
  <c r="I265" i="1" s="1"/>
  <c r="F265" i="1" s="1"/>
  <c r="AA266" i="2"/>
  <c r="AB266" i="2"/>
  <c r="Y266" i="2"/>
  <c r="R266" i="2"/>
  <c r="Y37" i="3"/>
  <c r="I36" i="4" s="1"/>
  <c r="H37" i="4"/>
  <c r="J266" i="2"/>
  <c r="L266" i="2" s="1"/>
  <c r="M266" i="2" s="1"/>
  <c r="I265" i="2"/>
  <c r="K265" i="2"/>
  <c r="N265" i="2"/>
  <c r="G265" i="1" l="1"/>
  <c r="E265" i="1"/>
  <c r="D265" i="1" s="1"/>
  <c r="C265" i="1" s="1"/>
  <c r="B265" i="1" s="1"/>
  <c r="A265" i="1" s="1"/>
  <c r="J265" i="1" s="1"/>
  <c r="Y267" i="2"/>
  <c r="O267" i="2"/>
  <c r="X267" i="2"/>
  <c r="H266" i="1" s="1"/>
  <c r="I266" i="1" s="1"/>
  <c r="F266" i="1" s="1"/>
  <c r="AB267" i="2"/>
  <c r="AA267" i="2"/>
  <c r="P268" i="2"/>
  <c r="R267" i="2"/>
  <c r="Z267" i="2"/>
  <c r="Q267" i="2"/>
  <c r="W267" i="2"/>
  <c r="T266" i="2"/>
  <c r="V266" i="2" s="1"/>
  <c r="S266" i="2"/>
  <c r="U266" i="2" s="1"/>
  <c r="H36" i="4"/>
  <c r="Y36" i="3"/>
  <c r="I35" i="4" s="1"/>
  <c r="J267" i="2"/>
  <c r="L267" i="2" s="1"/>
  <c r="M267" i="2" s="1"/>
  <c r="I266" i="2"/>
  <c r="K266" i="2"/>
  <c r="N266" i="2"/>
  <c r="Y268" i="2" l="1"/>
  <c r="P269" i="2"/>
  <c r="X268" i="2"/>
  <c r="H267" i="1" s="1"/>
  <c r="I267" i="1" s="1"/>
  <c r="F267" i="1" s="1"/>
  <c r="O268" i="2"/>
  <c r="AB268" i="2"/>
  <c r="Z268" i="2"/>
  <c r="R268" i="2"/>
  <c r="AA268" i="2"/>
  <c r="Q268" i="2"/>
  <c r="W268" i="2"/>
  <c r="S267" i="2"/>
  <c r="U267" i="2" s="1"/>
  <c r="T267" i="2"/>
  <c r="V267" i="2" s="1"/>
  <c r="E266" i="1"/>
  <c r="D266" i="1" s="1"/>
  <c r="C266" i="1" s="1"/>
  <c r="B266" i="1" s="1"/>
  <c r="A266" i="1" s="1"/>
  <c r="J266" i="1" s="1"/>
  <c r="G266" i="1"/>
  <c r="Y35" i="3"/>
  <c r="I34" i="4" s="1"/>
  <c r="H35" i="4"/>
  <c r="J268" i="2"/>
  <c r="I267" i="2"/>
  <c r="K267" i="2"/>
  <c r="N267" i="2"/>
  <c r="E267" i="1" l="1"/>
  <c r="D267" i="1" s="1"/>
  <c r="C267" i="1" s="1"/>
  <c r="B267" i="1" s="1"/>
  <c r="A267" i="1" s="1"/>
  <c r="J267" i="1" s="1"/>
  <c r="G267" i="1"/>
  <c r="T268" i="2"/>
  <c r="V268" i="2" s="1"/>
  <c r="S268" i="2"/>
  <c r="U268" i="2" s="1"/>
  <c r="AB269" i="2"/>
  <c r="Z269" i="2"/>
  <c r="Q269" i="2"/>
  <c r="W269" i="2" s="1"/>
  <c r="AA269" i="2"/>
  <c r="O269" i="2"/>
  <c r="X269" i="2"/>
  <c r="H268" i="1" s="1"/>
  <c r="I268" i="1" s="1"/>
  <c r="F268" i="1" s="1"/>
  <c r="R269" i="2"/>
  <c r="Y269" i="2"/>
  <c r="P270" i="2"/>
  <c r="H34" i="4"/>
  <c r="Y34" i="3"/>
  <c r="I33" i="4" s="1"/>
  <c r="J269" i="2"/>
  <c r="I268" i="2"/>
  <c r="K268" i="2"/>
  <c r="L268" i="2" s="1"/>
  <c r="G268" i="1" l="1"/>
  <c r="E268" i="1"/>
  <c r="D268" i="1" s="1"/>
  <c r="C268" i="1" s="1"/>
  <c r="B268" i="1" s="1"/>
  <c r="A268" i="1" s="1"/>
  <c r="J268" i="1" s="1"/>
  <c r="S269" i="2"/>
  <c r="U269" i="2" s="1"/>
  <c r="T269" i="2"/>
  <c r="V269" i="2" s="1"/>
  <c r="Z270" i="2"/>
  <c r="O270" i="2"/>
  <c r="R270" i="2"/>
  <c r="Y270" i="2"/>
  <c r="AA270" i="2"/>
  <c r="AB270" i="2"/>
  <c r="P271" i="2"/>
  <c r="Q270" i="2"/>
  <c r="W270" i="2" s="1"/>
  <c r="X270" i="2"/>
  <c r="H269" i="1" s="1"/>
  <c r="I269" i="1" s="1"/>
  <c r="F269" i="1" s="1"/>
  <c r="H33" i="4"/>
  <c r="Y33" i="3"/>
  <c r="I32" i="4" s="1"/>
  <c r="M268" i="2"/>
  <c r="N268" i="2"/>
  <c r="J270" i="2"/>
  <c r="I269" i="2"/>
  <c r="K269" i="2"/>
  <c r="L269" i="2" s="1"/>
  <c r="AB271" i="2" l="1"/>
  <c r="Q271" i="2"/>
  <c r="X271" i="2"/>
  <c r="H270" i="1" s="1"/>
  <c r="I270" i="1" s="1"/>
  <c r="F270" i="1" s="1"/>
  <c r="P272" i="2"/>
  <c r="AA271" i="2"/>
  <c r="O271" i="2"/>
  <c r="Y271" i="2"/>
  <c r="Z271" i="2"/>
  <c r="R271" i="2"/>
  <c r="W271" i="2"/>
  <c r="S270" i="2"/>
  <c r="U270" i="2" s="1"/>
  <c r="T270" i="2"/>
  <c r="V270" i="2" s="1"/>
  <c r="E269" i="1"/>
  <c r="D269" i="1" s="1"/>
  <c r="C269" i="1" s="1"/>
  <c r="B269" i="1" s="1"/>
  <c r="A269" i="1" s="1"/>
  <c r="J269" i="1" s="1"/>
  <c r="G269" i="1"/>
  <c r="H32" i="4"/>
  <c r="Y32" i="3"/>
  <c r="I31" i="4" s="1"/>
  <c r="M269" i="2"/>
  <c r="N269" i="2"/>
  <c r="J271" i="2"/>
  <c r="I270" i="2"/>
  <c r="K270" i="2"/>
  <c r="L270" i="2" s="1"/>
  <c r="AB272" i="2" l="1"/>
  <c r="O272" i="2"/>
  <c r="AA272" i="2"/>
  <c r="X272" i="2"/>
  <c r="H271" i="1" s="1"/>
  <c r="I271" i="1" s="1"/>
  <c r="F271" i="1" s="1"/>
  <c r="R272" i="2"/>
  <c r="Z272" i="2"/>
  <c r="Q272" i="2"/>
  <c r="P273" i="2"/>
  <c r="Y272" i="2"/>
  <c r="W272" i="2"/>
  <c r="G270" i="1"/>
  <c r="E270" i="1"/>
  <c r="D270" i="1" s="1"/>
  <c r="C270" i="1" s="1"/>
  <c r="B270" i="1" s="1"/>
  <c r="A270" i="1" s="1"/>
  <c r="J270" i="1" s="1"/>
  <c r="S271" i="2"/>
  <c r="U271" i="2" s="1"/>
  <c r="T271" i="2"/>
  <c r="V271" i="2" s="1"/>
  <c r="H31" i="4"/>
  <c r="Y31" i="3"/>
  <c r="I30" i="4" s="1"/>
  <c r="M270" i="2"/>
  <c r="N270" i="2"/>
  <c r="J272" i="2"/>
  <c r="L272" i="2" s="1"/>
  <c r="M272" i="2" s="1"/>
  <c r="I271" i="2"/>
  <c r="K271" i="2"/>
  <c r="L271" i="2"/>
  <c r="M271" i="2" s="1"/>
  <c r="T272" i="2" l="1"/>
  <c r="V272" i="2" s="1"/>
  <c r="S272" i="2"/>
  <c r="U272" i="2" s="1"/>
  <c r="Y273" i="2"/>
  <c r="AA273" i="2"/>
  <c r="R273" i="2"/>
  <c r="X273" i="2"/>
  <c r="H272" i="1" s="1"/>
  <c r="I272" i="1" s="1"/>
  <c r="F272" i="1" s="1"/>
  <c r="Q273" i="2"/>
  <c r="O273" i="2"/>
  <c r="Z273" i="2"/>
  <c r="AB273" i="2"/>
  <c r="P274" i="2"/>
  <c r="W273" i="2"/>
  <c r="G271" i="1"/>
  <c r="E271" i="1"/>
  <c r="D271" i="1" s="1"/>
  <c r="C271" i="1" s="1"/>
  <c r="B271" i="1" s="1"/>
  <c r="A271" i="1" s="1"/>
  <c r="J271" i="1" s="1"/>
  <c r="H30" i="4"/>
  <c r="Y30" i="3"/>
  <c r="I29" i="4" s="1"/>
  <c r="N271" i="2"/>
  <c r="J273" i="2"/>
  <c r="L273" i="2" s="1"/>
  <c r="M273" i="2" s="1"/>
  <c r="I272" i="2"/>
  <c r="K272" i="2"/>
  <c r="N272" i="2"/>
  <c r="E272" i="1" l="1"/>
  <c r="D272" i="1" s="1"/>
  <c r="C272" i="1" s="1"/>
  <c r="B272" i="1" s="1"/>
  <c r="A272" i="1" s="1"/>
  <c r="J272" i="1" s="1"/>
  <c r="G272" i="1"/>
  <c r="Z274" i="2"/>
  <c r="Y274" i="2"/>
  <c r="R274" i="2"/>
  <c r="AA274" i="2"/>
  <c r="AB274" i="2"/>
  <c r="X274" i="2"/>
  <c r="H273" i="1" s="1"/>
  <c r="I273" i="1" s="1"/>
  <c r="F273" i="1" s="1"/>
  <c r="P275" i="2"/>
  <c r="Q274" i="2"/>
  <c r="O274" i="2"/>
  <c r="W274" i="2"/>
  <c r="T273" i="2"/>
  <c r="V273" i="2" s="1"/>
  <c r="S273" i="2"/>
  <c r="U273" i="2" s="1"/>
  <c r="H29" i="4"/>
  <c r="Y29" i="3"/>
  <c r="I28" i="4" s="1"/>
  <c r="J274" i="2"/>
  <c r="L274" i="2" s="1"/>
  <c r="M274" i="2" s="1"/>
  <c r="I273" i="2"/>
  <c r="K273" i="2"/>
  <c r="N273" i="2"/>
  <c r="AB275" i="2" l="1"/>
  <c r="O275" i="2"/>
  <c r="R275" i="2"/>
  <c r="P276" i="2"/>
  <c r="AA275" i="2"/>
  <c r="Y275" i="2"/>
  <c r="Z275" i="2"/>
  <c r="Q275" i="2"/>
  <c r="X275" i="2"/>
  <c r="H274" i="1" s="1"/>
  <c r="I274" i="1" s="1"/>
  <c r="F274" i="1" s="1"/>
  <c r="W275" i="2"/>
  <c r="T274" i="2"/>
  <c r="V274" i="2" s="1"/>
  <c r="S274" i="2"/>
  <c r="U274" i="2" s="1"/>
  <c r="E273" i="1"/>
  <c r="D273" i="1" s="1"/>
  <c r="C273" i="1" s="1"/>
  <c r="B273" i="1" s="1"/>
  <c r="A273" i="1" s="1"/>
  <c r="J273" i="1" s="1"/>
  <c r="G273" i="1"/>
  <c r="H28" i="4"/>
  <c r="Y28" i="3"/>
  <c r="I27" i="4" s="1"/>
  <c r="J275" i="2"/>
  <c r="L275" i="2" s="1"/>
  <c r="M275" i="2" s="1"/>
  <c r="I274" i="2"/>
  <c r="K274" i="2"/>
  <c r="N274" i="2"/>
  <c r="T275" i="2" l="1"/>
  <c r="V275" i="2" s="1"/>
  <c r="S275" i="2"/>
  <c r="U275" i="2" s="1"/>
  <c r="E274" i="1"/>
  <c r="D274" i="1" s="1"/>
  <c r="C274" i="1" s="1"/>
  <c r="B274" i="1" s="1"/>
  <c r="A274" i="1" s="1"/>
  <c r="J274" i="1" s="1"/>
  <c r="G274" i="1"/>
  <c r="Z276" i="2"/>
  <c r="AA276" i="2"/>
  <c r="P277" i="2"/>
  <c r="R276" i="2"/>
  <c r="X276" i="2"/>
  <c r="H275" i="1" s="1"/>
  <c r="I275" i="1" s="1"/>
  <c r="F275" i="1" s="1"/>
  <c r="O276" i="2"/>
  <c r="Y276" i="2"/>
  <c r="AB276" i="2"/>
  <c r="Q276" i="2"/>
  <c r="W276" i="2"/>
  <c r="H27" i="4"/>
  <c r="Y27" i="3"/>
  <c r="I26" i="4" s="1"/>
  <c r="J276" i="2"/>
  <c r="L276" i="2" s="1"/>
  <c r="M276" i="2" s="1"/>
  <c r="I275" i="2"/>
  <c r="K275" i="2"/>
  <c r="N275" i="2"/>
  <c r="P278" i="2" l="1"/>
  <c r="X277" i="2"/>
  <c r="H276" i="1" s="1"/>
  <c r="I276" i="1" s="1"/>
  <c r="F276" i="1" s="1"/>
  <c r="O277" i="2"/>
  <c r="Q277" i="2"/>
  <c r="Z277" i="2"/>
  <c r="Y277" i="2"/>
  <c r="R277" i="2"/>
  <c r="AA277" i="2"/>
  <c r="AB277" i="2"/>
  <c r="W277" i="2"/>
  <c r="G275" i="1"/>
  <c r="E275" i="1"/>
  <c r="D275" i="1" s="1"/>
  <c r="C275" i="1" s="1"/>
  <c r="B275" i="1" s="1"/>
  <c r="A275" i="1" s="1"/>
  <c r="J275" i="1" s="1"/>
  <c r="S276" i="2"/>
  <c r="U276" i="2" s="1"/>
  <c r="T276" i="2"/>
  <c r="V276" i="2" s="1"/>
  <c r="Y26" i="3"/>
  <c r="I25" i="4" s="1"/>
  <c r="H26" i="4"/>
  <c r="J277" i="2"/>
  <c r="L277" i="2" s="1"/>
  <c r="M277" i="2" s="1"/>
  <c r="I276" i="2"/>
  <c r="K276" i="2"/>
  <c r="N276" i="2"/>
  <c r="G276" i="1" l="1"/>
  <c r="E276" i="1"/>
  <c r="D276" i="1" s="1"/>
  <c r="C276" i="1" s="1"/>
  <c r="B276" i="1" s="1"/>
  <c r="A276" i="1" s="1"/>
  <c r="J276" i="1" s="1"/>
  <c r="S277" i="2"/>
  <c r="U277" i="2" s="1"/>
  <c r="T277" i="2"/>
  <c r="V277" i="2" s="1"/>
  <c r="Z278" i="2"/>
  <c r="O278" i="2"/>
  <c r="AA278" i="2"/>
  <c r="AB278" i="2"/>
  <c r="Y278" i="2"/>
  <c r="R278" i="2"/>
  <c r="Q278" i="2"/>
  <c r="W278" i="2" s="1"/>
  <c r="P279" i="2"/>
  <c r="X278" i="2"/>
  <c r="H277" i="1" s="1"/>
  <c r="I277" i="1" s="1"/>
  <c r="F277" i="1" s="1"/>
  <c r="H25" i="4"/>
  <c r="Y25" i="3"/>
  <c r="I24" i="4" s="1"/>
  <c r="J278" i="2"/>
  <c r="L278" i="2" s="1"/>
  <c r="M278" i="2" s="1"/>
  <c r="I277" i="2"/>
  <c r="K277" i="2"/>
  <c r="N277" i="2"/>
  <c r="S278" i="2" l="1"/>
  <c r="U278" i="2" s="1"/>
  <c r="T278" i="2"/>
  <c r="V278" i="2" s="1"/>
  <c r="Y279" i="2"/>
  <c r="O279" i="2"/>
  <c r="AA279" i="2"/>
  <c r="Q279" i="2"/>
  <c r="X279" i="2"/>
  <c r="H278" i="1" s="1"/>
  <c r="I278" i="1" s="1"/>
  <c r="F278" i="1" s="1"/>
  <c r="P280" i="2"/>
  <c r="Z279" i="2"/>
  <c r="R279" i="2"/>
  <c r="AB279" i="2"/>
  <c r="W279" i="2"/>
  <c r="E277" i="1"/>
  <c r="D277" i="1" s="1"/>
  <c r="C277" i="1" s="1"/>
  <c r="B277" i="1" s="1"/>
  <c r="A277" i="1" s="1"/>
  <c r="J277" i="1" s="1"/>
  <c r="G277" i="1"/>
  <c r="H24" i="4"/>
  <c r="Y24" i="3"/>
  <c r="I23" i="4" s="1"/>
  <c r="J279" i="2"/>
  <c r="L279" i="2" s="1"/>
  <c r="M279" i="2" s="1"/>
  <c r="I278" i="2"/>
  <c r="K278" i="2"/>
  <c r="N278" i="2"/>
  <c r="T279" i="2" l="1"/>
  <c r="V279" i="2" s="1"/>
  <c r="S279" i="2"/>
  <c r="U279" i="2" s="1"/>
  <c r="Z280" i="2"/>
  <c r="R280" i="2"/>
  <c r="X280" i="2"/>
  <c r="H279" i="1" s="1"/>
  <c r="I279" i="1" s="1"/>
  <c r="F279" i="1" s="1"/>
  <c r="O280" i="2"/>
  <c r="Q280" i="2"/>
  <c r="Y280" i="2"/>
  <c r="P281" i="2"/>
  <c r="AB280" i="2"/>
  <c r="AA280" i="2"/>
  <c r="W280" i="2"/>
  <c r="E278" i="1"/>
  <c r="D278" i="1" s="1"/>
  <c r="C278" i="1" s="1"/>
  <c r="B278" i="1" s="1"/>
  <c r="A278" i="1" s="1"/>
  <c r="J278" i="1" s="1"/>
  <c r="G278" i="1"/>
  <c r="H23" i="4"/>
  <c r="Y23" i="3"/>
  <c r="I22" i="4" s="1"/>
  <c r="J280" i="2"/>
  <c r="L280" i="2" s="1"/>
  <c r="M280" i="2" s="1"/>
  <c r="I279" i="2"/>
  <c r="K279" i="2"/>
  <c r="N279" i="2"/>
  <c r="T280" i="2" l="1"/>
  <c r="V280" i="2" s="1"/>
  <c r="S280" i="2"/>
  <c r="U280" i="2" s="1"/>
  <c r="G279" i="1"/>
  <c r="E279" i="1"/>
  <c r="D279" i="1" s="1"/>
  <c r="C279" i="1" s="1"/>
  <c r="B279" i="1" s="1"/>
  <c r="A279" i="1" s="1"/>
  <c r="J279" i="1" s="1"/>
  <c r="AB281" i="2"/>
  <c r="Y281" i="2"/>
  <c r="AA281" i="2"/>
  <c r="P282" i="2"/>
  <c r="Q281" i="2"/>
  <c r="W281" i="2" s="1"/>
  <c r="X281" i="2"/>
  <c r="H280" i="1" s="1"/>
  <c r="I280" i="1" s="1"/>
  <c r="F280" i="1" s="1"/>
  <c r="R281" i="2"/>
  <c r="O281" i="2"/>
  <c r="Z281" i="2"/>
  <c r="H22" i="4"/>
  <c r="Y22" i="3"/>
  <c r="I21" i="4" s="1"/>
  <c r="J281" i="2"/>
  <c r="L281" i="2" s="1"/>
  <c r="M281" i="2" s="1"/>
  <c r="I280" i="2"/>
  <c r="K280" i="2"/>
  <c r="N280" i="2"/>
  <c r="T281" i="2" l="1"/>
  <c r="V281" i="2" s="1"/>
  <c r="S281" i="2"/>
  <c r="U281" i="2" s="1"/>
  <c r="E280" i="1"/>
  <c r="D280" i="1" s="1"/>
  <c r="C280" i="1" s="1"/>
  <c r="B280" i="1" s="1"/>
  <c r="A280" i="1" s="1"/>
  <c r="J280" i="1" s="1"/>
  <c r="G280" i="1"/>
  <c r="X282" i="2"/>
  <c r="H281" i="1" s="1"/>
  <c r="I281" i="1" s="1"/>
  <c r="F281" i="1" s="1"/>
  <c r="Z282" i="2"/>
  <c r="AA282" i="2"/>
  <c r="R282" i="2"/>
  <c r="AB282" i="2"/>
  <c r="Y282" i="2"/>
  <c r="P283" i="2"/>
  <c r="O282" i="2"/>
  <c r="Q282" i="2"/>
  <c r="W282" i="2"/>
  <c r="H21" i="4"/>
  <c r="Y21" i="3"/>
  <c r="I20" i="4" s="1"/>
  <c r="J282" i="2"/>
  <c r="I281" i="2"/>
  <c r="K281" i="2"/>
  <c r="N281" i="2"/>
  <c r="Q283" i="2" l="1"/>
  <c r="AB283" i="2"/>
  <c r="Z283" i="2"/>
  <c r="Y283" i="2"/>
  <c r="P284" i="2"/>
  <c r="O283" i="2"/>
  <c r="X283" i="2"/>
  <c r="H282" i="1" s="1"/>
  <c r="I282" i="1" s="1"/>
  <c r="F282" i="1" s="1"/>
  <c r="AA283" i="2"/>
  <c r="R283" i="2"/>
  <c r="W283" i="2"/>
  <c r="S282" i="2"/>
  <c r="U282" i="2" s="1"/>
  <c r="T282" i="2"/>
  <c r="V282" i="2" s="1"/>
  <c r="E281" i="1"/>
  <c r="D281" i="1" s="1"/>
  <c r="C281" i="1" s="1"/>
  <c r="B281" i="1" s="1"/>
  <c r="A281" i="1" s="1"/>
  <c r="J281" i="1" s="1"/>
  <c r="G281" i="1"/>
  <c r="H20" i="4"/>
  <c r="Y20" i="3"/>
  <c r="I19" i="4" s="1"/>
  <c r="J283" i="2"/>
  <c r="L283" i="2" s="1"/>
  <c r="M283" i="2" s="1"/>
  <c r="I282" i="2"/>
  <c r="K282" i="2"/>
  <c r="L282" i="2" s="1"/>
  <c r="S283" i="2" l="1"/>
  <c r="U283" i="2" s="1"/>
  <c r="T283" i="2"/>
  <c r="V283" i="2" s="1"/>
  <c r="E282" i="1"/>
  <c r="D282" i="1" s="1"/>
  <c r="C282" i="1" s="1"/>
  <c r="B282" i="1" s="1"/>
  <c r="A282" i="1" s="1"/>
  <c r="J282" i="1" s="1"/>
  <c r="G282" i="1"/>
  <c r="O284" i="2"/>
  <c r="Q284" i="2"/>
  <c r="W284" i="2" s="1"/>
  <c r="X284" i="2"/>
  <c r="H283" i="1" s="1"/>
  <c r="I283" i="1" s="1"/>
  <c r="F283" i="1" s="1"/>
  <c r="Y284" i="2"/>
  <c r="R284" i="2"/>
  <c r="P285" i="2"/>
  <c r="AA284" i="2"/>
  <c r="AB284" i="2"/>
  <c r="Z284" i="2"/>
  <c r="H19" i="4"/>
  <c r="Y19" i="3"/>
  <c r="I18" i="4" s="1"/>
  <c r="M282" i="2"/>
  <c r="N282" i="2"/>
  <c r="J284" i="2"/>
  <c r="L284" i="2" s="1"/>
  <c r="M284" i="2" s="1"/>
  <c r="I283" i="2"/>
  <c r="K283" i="2"/>
  <c r="N283" i="2"/>
  <c r="T284" i="2" l="1"/>
  <c r="V284" i="2" s="1"/>
  <c r="S284" i="2"/>
  <c r="U284" i="2" s="1"/>
  <c r="O285" i="2"/>
  <c r="AA285" i="2"/>
  <c r="Z285" i="2"/>
  <c r="R285" i="2"/>
  <c r="AB285" i="2"/>
  <c r="Y285" i="2"/>
  <c r="Q285" i="2"/>
  <c r="W285" i="2" s="1"/>
  <c r="X285" i="2"/>
  <c r="H284" i="1" s="1"/>
  <c r="I284" i="1" s="1"/>
  <c r="F284" i="1" s="1"/>
  <c r="P286" i="2"/>
  <c r="G283" i="1"/>
  <c r="E283" i="1"/>
  <c r="D283" i="1" s="1"/>
  <c r="C283" i="1" s="1"/>
  <c r="B283" i="1" s="1"/>
  <c r="A283" i="1" s="1"/>
  <c r="J283" i="1" s="1"/>
  <c r="H18" i="4"/>
  <c r="Y18" i="3"/>
  <c r="I17" i="4" s="1"/>
  <c r="J285" i="2"/>
  <c r="L285" i="2" s="1"/>
  <c r="M285" i="2" s="1"/>
  <c r="I284" i="2"/>
  <c r="K284" i="2"/>
  <c r="N284" i="2"/>
  <c r="Z286" i="2" l="1"/>
  <c r="Y286" i="2"/>
  <c r="P287" i="2"/>
  <c r="AB286" i="2"/>
  <c r="Q286" i="2"/>
  <c r="R286" i="2"/>
  <c r="AA286" i="2"/>
  <c r="X286" i="2"/>
  <c r="H285" i="1" s="1"/>
  <c r="I285" i="1" s="1"/>
  <c r="F285" i="1" s="1"/>
  <c r="O286" i="2"/>
  <c r="W286" i="2"/>
  <c r="E284" i="1"/>
  <c r="D284" i="1" s="1"/>
  <c r="C284" i="1" s="1"/>
  <c r="B284" i="1" s="1"/>
  <c r="A284" i="1" s="1"/>
  <c r="J284" i="1" s="1"/>
  <c r="G284" i="1"/>
  <c r="T285" i="2"/>
  <c r="V285" i="2" s="1"/>
  <c r="S285" i="2"/>
  <c r="U285" i="2" s="1"/>
  <c r="H17" i="4"/>
  <c r="Y17" i="3"/>
  <c r="I16" i="4" s="1"/>
  <c r="J286" i="2"/>
  <c r="L286" i="2" s="1"/>
  <c r="M286" i="2" s="1"/>
  <c r="I285" i="2"/>
  <c r="K285" i="2"/>
  <c r="N285" i="2"/>
  <c r="E285" i="1" l="1"/>
  <c r="D285" i="1" s="1"/>
  <c r="C285" i="1" s="1"/>
  <c r="B285" i="1" s="1"/>
  <c r="A285" i="1" s="1"/>
  <c r="J285" i="1" s="1"/>
  <c r="G285" i="1"/>
  <c r="S286" i="2"/>
  <c r="U286" i="2" s="1"/>
  <c r="T286" i="2"/>
  <c r="V286" i="2" s="1"/>
  <c r="AB287" i="2"/>
  <c r="O287" i="2"/>
  <c r="AA287" i="2"/>
  <c r="Z287" i="2"/>
  <c r="X287" i="2"/>
  <c r="H286" i="1" s="1"/>
  <c r="I286" i="1" s="1"/>
  <c r="F286" i="1" s="1"/>
  <c r="P288" i="2"/>
  <c r="Y287" i="2"/>
  <c r="R287" i="2"/>
  <c r="Q287" i="2"/>
  <c r="W287" i="2"/>
  <c r="H16" i="4"/>
  <c r="J287" i="2"/>
  <c r="L287" i="2" s="1"/>
  <c r="M287" i="2" s="1"/>
  <c r="I286" i="2"/>
  <c r="K286" i="2"/>
  <c r="N286" i="2"/>
  <c r="G286" i="1" l="1"/>
  <c r="E286" i="1"/>
  <c r="D286" i="1" s="1"/>
  <c r="C286" i="1" s="1"/>
  <c r="B286" i="1" s="1"/>
  <c r="A286" i="1" s="1"/>
  <c r="J286" i="1" s="1"/>
  <c r="Z288" i="2"/>
  <c r="R288" i="2"/>
  <c r="X288" i="2"/>
  <c r="H287" i="1" s="1"/>
  <c r="I287" i="1" s="1"/>
  <c r="F287" i="1" s="1"/>
  <c r="AB288" i="2"/>
  <c r="O288" i="2"/>
  <c r="AA288" i="2"/>
  <c r="Y288" i="2"/>
  <c r="P289" i="2"/>
  <c r="Q288" i="2"/>
  <c r="W288" i="2" s="1"/>
  <c r="S287" i="2"/>
  <c r="U287" i="2" s="1"/>
  <c r="T287" i="2"/>
  <c r="V287" i="2" s="1"/>
  <c r="J288" i="2"/>
  <c r="L288" i="2" s="1"/>
  <c r="M288" i="2" s="1"/>
  <c r="I287" i="2"/>
  <c r="K287" i="2"/>
  <c r="N287" i="2"/>
  <c r="T288" i="2" l="1"/>
  <c r="V288" i="2" s="1"/>
  <c r="S288" i="2"/>
  <c r="U288" i="2" s="1"/>
  <c r="Q289" i="2"/>
  <c r="X289" i="2"/>
  <c r="H288" i="1" s="1"/>
  <c r="I288" i="1" s="1"/>
  <c r="F288" i="1" s="1"/>
  <c r="R289" i="2"/>
  <c r="Z289" i="2"/>
  <c r="O289" i="2"/>
  <c r="P290" i="2"/>
  <c r="AB289" i="2"/>
  <c r="Y289" i="2"/>
  <c r="AA289" i="2"/>
  <c r="W289" i="2"/>
  <c r="G287" i="1"/>
  <c r="E287" i="1"/>
  <c r="D287" i="1" s="1"/>
  <c r="C287" i="1" s="1"/>
  <c r="B287" i="1" s="1"/>
  <c r="A287" i="1" s="1"/>
  <c r="J287" i="1" s="1"/>
  <c r="Y83" i="2"/>
  <c r="Y82" i="2" s="1"/>
  <c r="Y81" i="2" s="1"/>
  <c r="Y80" i="2" s="1"/>
  <c r="Y79" i="2" s="1"/>
  <c r="Y78" i="2" s="1"/>
  <c r="Y77" i="2" s="1"/>
  <c r="Y76" i="2" s="1"/>
  <c r="Y75" i="2" s="1"/>
  <c r="Y74" i="2" s="1"/>
  <c r="Y73" i="2" s="1"/>
  <c r="Y72" i="2" s="1"/>
  <c r="Y71" i="2" s="1"/>
  <c r="Y70" i="2" s="1"/>
  <c r="Y69" i="2" s="1"/>
  <c r="Y68" i="2" s="1"/>
  <c r="Y67" i="2" s="1"/>
  <c r="Y66" i="2" s="1"/>
  <c r="Y65" i="2" s="1"/>
  <c r="Y64" i="2" s="1"/>
  <c r="Y63" i="2" s="1"/>
  <c r="Y62" i="2" s="1"/>
  <c r="Y61" i="2" s="1"/>
  <c r="Y60" i="2" s="1"/>
  <c r="Y59" i="2" s="1"/>
  <c r="Y58" i="2" s="1"/>
  <c r="Y57" i="2" s="1"/>
  <c r="Y56" i="2" s="1"/>
  <c r="Y55" i="2" s="1"/>
  <c r="Y54" i="2" s="1"/>
  <c r="Y53" i="2" s="1"/>
  <c r="Y52" i="2" s="1"/>
  <c r="Y51" i="2" s="1"/>
  <c r="Y50" i="2" s="1"/>
  <c r="Y49" i="2" s="1"/>
  <c r="Y48" i="2" s="1"/>
  <c r="Y47" i="2" s="1"/>
  <c r="Y46" i="2" s="1"/>
  <c r="Y45" i="2" s="1"/>
  <c r="Y44" i="2" s="1"/>
  <c r="Y43" i="2" s="1"/>
  <c r="Y42" i="2" s="1"/>
  <c r="Y41" i="2" s="1"/>
  <c r="Y40" i="2" s="1"/>
  <c r="Y39" i="2" s="1"/>
  <c r="Y38" i="2" s="1"/>
  <c r="J289" i="2"/>
  <c r="L289" i="2" s="1"/>
  <c r="M289" i="2" s="1"/>
  <c r="I288" i="2"/>
  <c r="K288" i="2"/>
  <c r="N288" i="2"/>
  <c r="O290" i="2" l="1"/>
  <c r="AA290" i="2"/>
  <c r="Z290" i="2"/>
  <c r="Y290" i="2"/>
  <c r="Q290" i="2"/>
  <c r="W290" i="2" s="1"/>
  <c r="R290" i="2"/>
  <c r="X290" i="2"/>
  <c r="H289" i="1" s="1"/>
  <c r="I289" i="1" s="1"/>
  <c r="F289" i="1" s="1"/>
  <c r="AB290" i="2"/>
  <c r="P291" i="2"/>
  <c r="E288" i="1"/>
  <c r="D288" i="1" s="1"/>
  <c r="C288" i="1" s="1"/>
  <c r="B288" i="1" s="1"/>
  <c r="A288" i="1" s="1"/>
  <c r="J288" i="1" s="1"/>
  <c r="G288" i="1"/>
  <c r="S289" i="2"/>
  <c r="U289" i="2" s="1"/>
  <c r="T289" i="2"/>
  <c r="V289" i="2" s="1"/>
  <c r="J290" i="2"/>
  <c r="L290" i="2" s="1"/>
  <c r="M290" i="2" s="1"/>
  <c r="I289" i="2"/>
  <c r="K289" i="2"/>
  <c r="N289" i="2"/>
  <c r="Y291" i="2" l="1"/>
  <c r="O291" i="2"/>
  <c r="AA291" i="2"/>
  <c r="Z291" i="2"/>
  <c r="P292" i="2"/>
  <c r="X291" i="2"/>
  <c r="H290" i="1" s="1"/>
  <c r="I290" i="1" s="1"/>
  <c r="F290" i="1" s="1"/>
  <c r="Q291" i="2"/>
  <c r="R291" i="2"/>
  <c r="AB291" i="2"/>
  <c r="W291" i="2"/>
  <c r="E289" i="1"/>
  <c r="D289" i="1" s="1"/>
  <c r="C289" i="1" s="1"/>
  <c r="B289" i="1" s="1"/>
  <c r="A289" i="1" s="1"/>
  <c r="J289" i="1" s="1"/>
  <c r="G289" i="1"/>
  <c r="S290" i="2"/>
  <c r="U290" i="2" s="1"/>
  <c r="T290" i="2"/>
  <c r="V290" i="2" s="1"/>
  <c r="J291" i="2"/>
  <c r="L291" i="2" s="1"/>
  <c r="M291" i="2" s="1"/>
  <c r="I290" i="2"/>
  <c r="K290" i="2"/>
  <c r="N290" i="2"/>
  <c r="S291" i="2" l="1"/>
  <c r="U291" i="2" s="1"/>
  <c r="T291" i="2"/>
  <c r="V291" i="2" s="1"/>
  <c r="E290" i="1"/>
  <c r="D290" i="1" s="1"/>
  <c r="C290" i="1" s="1"/>
  <c r="B290" i="1" s="1"/>
  <c r="A290" i="1" s="1"/>
  <c r="J290" i="1" s="1"/>
  <c r="G290" i="1"/>
  <c r="Y292" i="2"/>
  <c r="R292" i="2"/>
  <c r="P293" i="2"/>
  <c r="X292" i="2"/>
  <c r="H291" i="1" s="1"/>
  <c r="I291" i="1" s="1"/>
  <c r="F291" i="1" s="1"/>
  <c r="O292" i="2"/>
  <c r="Z292" i="2"/>
  <c r="AA292" i="2"/>
  <c r="Q292" i="2"/>
  <c r="W292" i="2" s="1"/>
  <c r="AB292" i="2"/>
  <c r="J292" i="2"/>
  <c r="L292" i="2" s="1"/>
  <c r="M292" i="2" s="1"/>
  <c r="I291" i="2"/>
  <c r="K291" i="2"/>
  <c r="N291" i="2"/>
  <c r="E291" i="1" l="1"/>
  <c r="D291" i="1" s="1"/>
  <c r="C291" i="1" s="1"/>
  <c r="B291" i="1" s="1"/>
  <c r="A291" i="1" s="1"/>
  <c r="J291" i="1" s="1"/>
  <c r="G291" i="1"/>
  <c r="P294" i="2"/>
  <c r="Z293" i="2"/>
  <c r="AA293" i="2"/>
  <c r="O293" i="2"/>
  <c r="X293" i="2"/>
  <c r="H292" i="1" s="1"/>
  <c r="I292" i="1" s="1"/>
  <c r="F292" i="1" s="1"/>
  <c r="AB293" i="2"/>
  <c r="Q293" i="2"/>
  <c r="Y293" i="2"/>
  <c r="R293" i="2"/>
  <c r="W293" i="2"/>
  <c r="T292" i="2"/>
  <c r="V292" i="2" s="1"/>
  <c r="S292" i="2"/>
  <c r="U292" i="2" s="1"/>
  <c r="J293" i="2"/>
  <c r="L293" i="2" s="1"/>
  <c r="M293" i="2" s="1"/>
  <c r="I292" i="2"/>
  <c r="K292" i="2"/>
  <c r="N292" i="2"/>
  <c r="T293" i="2" l="1"/>
  <c r="V293" i="2" s="1"/>
  <c r="S293" i="2"/>
  <c r="U293" i="2" s="1"/>
  <c r="G292" i="1"/>
  <c r="E292" i="1"/>
  <c r="D292" i="1" s="1"/>
  <c r="C292" i="1" s="1"/>
  <c r="B292" i="1" s="1"/>
  <c r="A292" i="1" s="1"/>
  <c r="J292" i="1" s="1"/>
  <c r="Z294" i="2"/>
  <c r="AB294" i="2"/>
  <c r="Y294" i="2"/>
  <c r="O294" i="2"/>
  <c r="X294" i="2"/>
  <c r="H293" i="1" s="1"/>
  <c r="I293" i="1" s="1"/>
  <c r="F293" i="1" s="1"/>
  <c r="R294" i="2"/>
  <c r="P295" i="2"/>
  <c r="AA294" i="2"/>
  <c r="Q294" i="2"/>
  <c r="W294" i="2"/>
  <c r="J294" i="2"/>
  <c r="L294" i="2" s="1"/>
  <c r="M294" i="2" s="1"/>
  <c r="I293" i="2"/>
  <c r="K293" i="2"/>
  <c r="N293" i="2"/>
  <c r="T294" i="2" l="1"/>
  <c r="V294" i="2" s="1"/>
  <c r="S294" i="2"/>
  <c r="U294" i="2" s="1"/>
  <c r="Q295" i="2"/>
  <c r="X295" i="2"/>
  <c r="H294" i="1" s="1"/>
  <c r="I294" i="1" s="1"/>
  <c r="F294" i="1" s="1"/>
  <c r="P296" i="2"/>
  <c r="R295" i="2"/>
  <c r="AA295" i="2"/>
  <c r="AB295" i="2"/>
  <c r="Y295" i="2"/>
  <c r="O295" i="2"/>
  <c r="Z295" i="2"/>
  <c r="W295" i="2"/>
  <c r="E293" i="1"/>
  <c r="D293" i="1" s="1"/>
  <c r="C293" i="1" s="1"/>
  <c r="B293" i="1" s="1"/>
  <c r="A293" i="1" s="1"/>
  <c r="J293" i="1" s="1"/>
  <c r="G293" i="1"/>
  <c r="J295" i="2"/>
  <c r="I294" i="2"/>
  <c r="K294" i="2"/>
  <c r="N294" i="2"/>
  <c r="G294" i="1" l="1"/>
  <c r="E294" i="1"/>
  <c r="D294" i="1" s="1"/>
  <c r="C294" i="1" s="1"/>
  <c r="B294" i="1" s="1"/>
  <c r="A294" i="1" s="1"/>
  <c r="J294" i="1" s="1"/>
  <c r="T295" i="2"/>
  <c r="V295" i="2" s="1"/>
  <c r="S295" i="2"/>
  <c r="U295" i="2" s="1"/>
  <c r="O296" i="2"/>
  <c r="AA296" i="2"/>
  <c r="X296" i="2"/>
  <c r="H295" i="1" s="1"/>
  <c r="I295" i="1" s="1"/>
  <c r="F295" i="1" s="1"/>
  <c r="AB296" i="2"/>
  <c r="Z296" i="2"/>
  <c r="Q296" i="2"/>
  <c r="W296" i="2" s="1"/>
  <c r="R296" i="2"/>
  <c r="Y296" i="2"/>
  <c r="P297" i="2"/>
  <c r="J296" i="2"/>
  <c r="I295" i="2"/>
  <c r="K295" i="2"/>
  <c r="L295" i="2" s="1"/>
  <c r="G295" i="1" l="1"/>
  <c r="E295" i="1"/>
  <c r="D295" i="1" s="1"/>
  <c r="C295" i="1" s="1"/>
  <c r="B295" i="1" s="1"/>
  <c r="A295" i="1" s="1"/>
  <c r="J295" i="1" s="1"/>
  <c r="S296" i="2"/>
  <c r="U296" i="2" s="1"/>
  <c r="T296" i="2"/>
  <c r="V296" i="2" s="1"/>
  <c r="Y297" i="2"/>
  <c r="O297" i="2"/>
  <c r="R297" i="2"/>
  <c r="AA297" i="2"/>
  <c r="AB297" i="2"/>
  <c r="Q297" i="2"/>
  <c r="W297" i="2" s="1"/>
  <c r="X297" i="2"/>
  <c r="H296" i="1" s="1"/>
  <c r="I296" i="1" s="1"/>
  <c r="F296" i="1" s="1"/>
  <c r="P298" i="2"/>
  <c r="Z297" i="2"/>
  <c r="M295" i="2"/>
  <c r="N295" i="2"/>
  <c r="J297" i="2"/>
  <c r="I296" i="2"/>
  <c r="K296" i="2"/>
  <c r="L296" i="2" s="1"/>
  <c r="Y298" i="2" l="1"/>
  <c r="R298" i="2"/>
  <c r="O298" i="2"/>
  <c r="AB298" i="2"/>
  <c r="Q298" i="2"/>
  <c r="P299" i="2"/>
  <c r="AA298" i="2"/>
  <c r="X298" i="2"/>
  <c r="H297" i="1" s="1"/>
  <c r="I297" i="1" s="1"/>
  <c r="F297" i="1" s="1"/>
  <c r="Z298" i="2"/>
  <c r="W298" i="2"/>
  <c r="G296" i="1"/>
  <c r="E296" i="1"/>
  <c r="D296" i="1" s="1"/>
  <c r="C296" i="1" s="1"/>
  <c r="B296" i="1" s="1"/>
  <c r="A296" i="1" s="1"/>
  <c r="J296" i="1" s="1"/>
  <c r="S297" i="2"/>
  <c r="U297" i="2" s="1"/>
  <c r="T297" i="2"/>
  <c r="V297" i="2" s="1"/>
  <c r="M296" i="2"/>
  <c r="N296" i="2"/>
  <c r="J298" i="2"/>
  <c r="L298" i="2" s="1"/>
  <c r="M298" i="2" s="1"/>
  <c r="I297" i="2"/>
  <c r="K297" i="2"/>
  <c r="L297" i="2" s="1"/>
  <c r="AB299" i="2" l="1"/>
  <c r="P300" i="2"/>
  <c r="R299" i="2"/>
  <c r="O299" i="2"/>
  <c r="Y299" i="2"/>
  <c r="Z299" i="2"/>
  <c r="AA299" i="2"/>
  <c r="X299" i="2"/>
  <c r="H298" i="1" s="1"/>
  <c r="I298" i="1" s="1"/>
  <c r="F298" i="1" s="1"/>
  <c r="Q299" i="2"/>
  <c r="W299" i="2"/>
  <c r="E297" i="1"/>
  <c r="D297" i="1" s="1"/>
  <c r="C297" i="1" s="1"/>
  <c r="B297" i="1" s="1"/>
  <c r="A297" i="1" s="1"/>
  <c r="J297" i="1" s="1"/>
  <c r="G297" i="1"/>
  <c r="T298" i="2"/>
  <c r="V298" i="2" s="1"/>
  <c r="S298" i="2"/>
  <c r="U298" i="2" s="1"/>
  <c r="M297" i="2"/>
  <c r="N297" i="2"/>
  <c r="J299" i="2"/>
  <c r="L299" i="2" s="1"/>
  <c r="M299" i="2" s="1"/>
  <c r="I298" i="2"/>
  <c r="K298" i="2"/>
  <c r="N298" i="2"/>
  <c r="T299" i="2" l="1"/>
  <c r="V299" i="2" s="1"/>
  <c r="S299" i="2"/>
  <c r="U299" i="2" s="1"/>
  <c r="E298" i="1"/>
  <c r="D298" i="1" s="1"/>
  <c r="C298" i="1" s="1"/>
  <c r="B298" i="1" s="1"/>
  <c r="A298" i="1" s="1"/>
  <c r="J298" i="1" s="1"/>
  <c r="G298" i="1"/>
  <c r="Z300" i="2"/>
  <c r="O300" i="2"/>
  <c r="Y300" i="2"/>
  <c r="Q300" i="2"/>
  <c r="W300" i="2" s="1"/>
  <c r="X300" i="2"/>
  <c r="H299" i="1" s="1"/>
  <c r="I299" i="1" s="1"/>
  <c r="F299" i="1" s="1"/>
  <c r="P301" i="2"/>
  <c r="R300" i="2"/>
  <c r="AB300" i="2"/>
  <c r="AA300" i="2"/>
  <c r="J300" i="2"/>
  <c r="L300" i="2" s="1"/>
  <c r="M300" i="2" s="1"/>
  <c r="I299" i="2"/>
  <c r="K299" i="2"/>
  <c r="N299" i="2"/>
  <c r="AA301" i="2" l="1"/>
  <c r="X301" i="2"/>
  <c r="H300" i="1" s="1"/>
  <c r="I300" i="1" s="1"/>
  <c r="F300" i="1" s="1"/>
  <c r="Z301" i="2"/>
  <c r="P302" i="2"/>
  <c r="AB301" i="2"/>
  <c r="Q301" i="2"/>
  <c r="R301" i="2"/>
  <c r="Y301" i="2"/>
  <c r="O301" i="2"/>
  <c r="W301" i="2"/>
  <c r="E299" i="1"/>
  <c r="D299" i="1" s="1"/>
  <c r="C299" i="1" s="1"/>
  <c r="B299" i="1" s="1"/>
  <c r="A299" i="1" s="1"/>
  <c r="J299" i="1" s="1"/>
  <c r="G299" i="1"/>
  <c r="S300" i="2"/>
  <c r="U300" i="2" s="1"/>
  <c r="T300" i="2"/>
  <c r="V300" i="2" s="1"/>
  <c r="J301" i="2"/>
  <c r="L301" i="2" s="1"/>
  <c r="M301" i="2" s="1"/>
  <c r="I300" i="2"/>
  <c r="K300" i="2"/>
  <c r="N300" i="2"/>
  <c r="O302" i="2" l="1"/>
  <c r="AA302" i="2"/>
  <c r="Q302" i="2"/>
  <c r="Y302" i="2"/>
  <c r="X302" i="2"/>
  <c r="H301" i="1" s="1"/>
  <c r="I301" i="1" s="1"/>
  <c r="F301" i="1" s="1"/>
  <c r="AB302" i="2"/>
  <c r="P303" i="2"/>
  <c r="Z302" i="2"/>
  <c r="R302" i="2"/>
  <c r="W302" i="2"/>
  <c r="S301" i="2"/>
  <c r="U301" i="2" s="1"/>
  <c r="T301" i="2"/>
  <c r="V301" i="2" s="1"/>
  <c r="E300" i="1"/>
  <c r="D300" i="1" s="1"/>
  <c r="C300" i="1" s="1"/>
  <c r="B300" i="1" s="1"/>
  <c r="A300" i="1" s="1"/>
  <c r="J300" i="1" s="1"/>
  <c r="G300" i="1"/>
  <c r="J302" i="2"/>
  <c r="L302" i="2" s="1"/>
  <c r="M302" i="2" s="1"/>
  <c r="I301" i="2"/>
  <c r="K301" i="2"/>
  <c r="N301" i="2"/>
  <c r="Z303" i="2" l="1"/>
  <c r="Y303" i="2"/>
  <c r="AA303" i="2"/>
  <c r="P304" i="2"/>
  <c r="Q303" i="2"/>
  <c r="O303" i="2"/>
  <c r="AB303" i="2"/>
  <c r="X303" i="2"/>
  <c r="H302" i="1" s="1"/>
  <c r="I302" i="1" s="1"/>
  <c r="F302" i="1" s="1"/>
  <c r="R303" i="2"/>
  <c r="W303" i="2"/>
  <c r="S302" i="2"/>
  <c r="U302" i="2" s="1"/>
  <c r="T302" i="2"/>
  <c r="V302" i="2" s="1"/>
  <c r="G301" i="1"/>
  <c r="E301" i="1"/>
  <c r="D301" i="1" s="1"/>
  <c r="C301" i="1" s="1"/>
  <c r="B301" i="1" s="1"/>
  <c r="A301" i="1" s="1"/>
  <c r="J301" i="1" s="1"/>
  <c r="J303" i="2"/>
  <c r="L303" i="2" s="1"/>
  <c r="M303" i="2" s="1"/>
  <c r="I302" i="2"/>
  <c r="K302" i="2"/>
  <c r="N302" i="2"/>
  <c r="T303" i="2" l="1"/>
  <c r="V303" i="2" s="1"/>
  <c r="S303" i="2"/>
  <c r="U303" i="2" s="1"/>
  <c r="O304" i="2"/>
  <c r="Y304" i="2"/>
  <c r="R304" i="2"/>
  <c r="P305" i="2"/>
  <c r="Q304" i="2"/>
  <c r="AB304" i="2"/>
  <c r="AA304" i="2"/>
  <c r="X304" i="2"/>
  <c r="H303" i="1" s="1"/>
  <c r="I303" i="1" s="1"/>
  <c r="F303" i="1" s="1"/>
  <c r="Z304" i="2"/>
  <c r="W304" i="2"/>
  <c r="E302" i="1"/>
  <c r="D302" i="1" s="1"/>
  <c r="C302" i="1" s="1"/>
  <c r="B302" i="1" s="1"/>
  <c r="A302" i="1" s="1"/>
  <c r="J302" i="1" s="1"/>
  <c r="G302" i="1"/>
  <c r="J304" i="2"/>
  <c r="I303" i="2"/>
  <c r="K303" i="2"/>
  <c r="N303" i="2"/>
  <c r="E303" i="1" l="1"/>
  <c r="D303" i="1" s="1"/>
  <c r="C303" i="1" s="1"/>
  <c r="B303" i="1" s="1"/>
  <c r="A303" i="1" s="1"/>
  <c r="J303" i="1" s="1"/>
  <c r="G303" i="1"/>
  <c r="AB305" i="2"/>
  <c r="Y305" i="2"/>
  <c r="Z305" i="2"/>
  <c r="O305" i="2"/>
  <c r="AA305" i="2"/>
  <c r="R305" i="2"/>
  <c r="P306" i="2"/>
  <c r="Q305" i="2"/>
  <c r="X305" i="2"/>
  <c r="H304" i="1" s="1"/>
  <c r="I304" i="1" s="1"/>
  <c r="F304" i="1" s="1"/>
  <c r="W305" i="2"/>
  <c r="T304" i="2"/>
  <c r="V304" i="2" s="1"/>
  <c r="S304" i="2"/>
  <c r="U304" i="2" s="1"/>
  <c r="J305" i="2"/>
  <c r="L305" i="2" s="1"/>
  <c r="M305" i="2" s="1"/>
  <c r="I304" i="2"/>
  <c r="K304" i="2"/>
  <c r="L304" i="2" s="1"/>
  <c r="S305" i="2" l="1"/>
  <c r="U305" i="2" s="1"/>
  <c r="T305" i="2"/>
  <c r="V305" i="2" s="1"/>
  <c r="G304" i="1"/>
  <c r="E304" i="1"/>
  <c r="D304" i="1" s="1"/>
  <c r="C304" i="1" s="1"/>
  <c r="B304" i="1" s="1"/>
  <c r="A304" i="1" s="1"/>
  <c r="J304" i="1" s="1"/>
  <c r="R306" i="2"/>
  <c r="AA306" i="2"/>
  <c r="X306" i="2"/>
  <c r="H305" i="1" s="1"/>
  <c r="I305" i="1" s="1"/>
  <c r="F305" i="1" s="1"/>
  <c r="Y306" i="2"/>
  <c r="Z306" i="2"/>
  <c r="Q306" i="2"/>
  <c r="W306" i="2" s="1"/>
  <c r="P307" i="2"/>
  <c r="O306" i="2"/>
  <c r="AB306" i="2"/>
  <c r="M304" i="2"/>
  <c r="N304" i="2"/>
  <c r="J306" i="2"/>
  <c r="I305" i="2"/>
  <c r="K305" i="2"/>
  <c r="N305" i="2"/>
  <c r="Q307" i="2" l="1"/>
  <c r="AB307" i="2"/>
  <c r="R307" i="2"/>
  <c r="Y307" i="2"/>
  <c r="O307" i="2"/>
  <c r="P308" i="2"/>
  <c r="X307" i="2"/>
  <c r="H306" i="1" s="1"/>
  <c r="I306" i="1" s="1"/>
  <c r="F306" i="1" s="1"/>
  <c r="AA307" i="2"/>
  <c r="Z307" i="2"/>
  <c r="W307" i="2"/>
  <c r="T306" i="2"/>
  <c r="V306" i="2" s="1"/>
  <c r="S306" i="2"/>
  <c r="U306" i="2" s="1"/>
  <c r="E305" i="1"/>
  <c r="D305" i="1" s="1"/>
  <c r="C305" i="1" s="1"/>
  <c r="B305" i="1" s="1"/>
  <c r="A305" i="1" s="1"/>
  <c r="J305" i="1" s="1"/>
  <c r="G305" i="1"/>
  <c r="J307" i="2"/>
  <c r="L307" i="2" s="1"/>
  <c r="M307" i="2" s="1"/>
  <c r="I306" i="2"/>
  <c r="K306" i="2"/>
  <c r="L306" i="2" s="1"/>
  <c r="E306" i="1" l="1"/>
  <c r="D306" i="1" s="1"/>
  <c r="C306" i="1" s="1"/>
  <c r="B306" i="1" s="1"/>
  <c r="A306" i="1" s="1"/>
  <c r="J306" i="1" s="1"/>
  <c r="G306" i="1"/>
  <c r="O308" i="2"/>
  <c r="Q308" i="2"/>
  <c r="X308" i="2"/>
  <c r="H307" i="1" s="1"/>
  <c r="I307" i="1" s="1"/>
  <c r="F307" i="1" s="1"/>
  <c r="Z308" i="2"/>
  <c r="R308" i="2"/>
  <c r="AB308" i="2"/>
  <c r="AA308" i="2"/>
  <c r="Y308" i="2"/>
  <c r="P309" i="2"/>
  <c r="W308" i="2"/>
  <c r="T307" i="2"/>
  <c r="V307" i="2" s="1"/>
  <c r="S307" i="2"/>
  <c r="U307" i="2" s="1"/>
  <c r="M306" i="2"/>
  <c r="N306" i="2"/>
  <c r="J308" i="2"/>
  <c r="L308" i="2" s="1"/>
  <c r="M308" i="2" s="1"/>
  <c r="I307" i="2"/>
  <c r="K307" i="2"/>
  <c r="N307" i="2"/>
  <c r="T308" i="2" l="1"/>
  <c r="V308" i="2" s="1"/>
  <c r="S308" i="2"/>
  <c r="U308" i="2" s="1"/>
  <c r="Q309" i="2"/>
  <c r="Y309" i="2"/>
  <c r="O309" i="2"/>
  <c r="R309" i="2"/>
  <c r="AB309" i="2"/>
  <c r="AA309" i="2"/>
  <c r="X309" i="2"/>
  <c r="H308" i="1" s="1"/>
  <c r="I308" i="1" s="1"/>
  <c r="F308" i="1" s="1"/>
  <c r="P310" i="2"/>
  <c r="Z309" i="2"/>
  <c r="W309" i="2"/>
  <c r="E307" i="1"/>
  <c r="D307" i="1" s="1"/>
  <c r="C307" i="1" s="1"/>
  <c r="B307" i="1" s="1"/>
  <c r="A307" i="1" s="1"/>
  <c r="J307" i="1" s="1"/>
  <c r="G307" i="1"/>
  <c r="J309" i="2"/>
  <c r="I308" i="2"/>
  <c r="K308" i="2"/>
  <c r="N308" i="2"/>
  <c r="E308" i="1" l="1"/>
  <c r="D308" i="1" s="1"/>
  <c r="C308" i="1" s="1"/>
  <c r="B308" i="1" s="1"/>
  <c r="A308" i="1" s="1"/>
  <c r="J308" i="1" s="1"/>
  <c r="G308" i="1"/>
  <c r="T309" i="2"/>
  <c r="V309" i="2" s="1"/>
  <c r="S309" i="2"/>
  <c r="U309" i="2" s="1"/>
  <c r="X310" i="2"/>
  <c r="H309" i="1" s="1"/>
  <c r="I309" i="1" s="1"/>
  <c r="F309" i="1" s="1"/>
  <c r="Y310" i="2"/>
  <c r="P311" i="2"/>
  <c r="AA310" i="2"/>
  <c r="R310" i="2"/>
  <c r="O310" i="2"/>
  <c r="Z310" i="2"/>
  <c r="Q310" i="2"/>
  <c r="W310" i="2" s="1"/>
  <c r="AB310" i="2"/>
  <c r="J310" i="2"/>
  <c r="L310" i="2" s="1"/>
  <c r="M310" i="2" s="1"/>
  <c r="I309" i="2"/>
  <c r="K309" i="2"/>
  <c r="L309" i="2" s="1"/>
  <c r="S310" i="2" l="1"/>
  <c r="U310" i="2" s="1"/>
  <c r="T310" i="2"/>
  <c r="V310" i="2" s="1"/>
  <c r="AB311" i="2"/>
  <c r="Y311" i="2"/>
  <c r="AA311" i="2"/>
  <c r="O311" i="2"/>
  <c r="Z311" i="2"/>
  <c r="R311" i="2"/>
  <c r="Q311" i="2"/>
  <c r="X311" i="2"/>
  <c r="H310" i="1" s="1"/>
  <c r="I310" i="1" s="1"/>
  <c r="F310" i="1" s="1"/>
  <c r="P312" i="2"/>
  <c r="W311" i="2"/>
  <c r="G309" i="1"/>
  <c r="E309" i="1"/>
  <c r="D309" i="1" s="1"/>
  <c r="C309" i="1" s="1"/>
  <c r="B309" i="1" s="1"/>
  <c r="A309" i="1" s="1"/>
  <c r="J309" i="1" s="1"/>
  <c r="M309" i="2"/>
  <c r="N309" i="2"/>
  <c r="J311" i="2"/>
  <c r="L311" i="2" s="1"/>
  <c r="M311" i="2" s="1"/>
  <c r="I310" i="2"/>
  <c r="K310" i="2"/>
  <c r="N310" i="2"/>
  <c r="T311" i="2" l="1"/>
  <c r="V311" i="2" s="1"/>
  <c r="S311" i="2"/>
  <c r="U311" i="2" s="1"/>
  <c r="E310" i="1"/>
  <c r="D310" i="1" s="1"/>
  <c r="C310" i="1" s="1"/>
  <c r="B310" i="1" s="1"/>
  <c r="A310" i="1" s="1"/>
  <c r="J310" i="1" s="1"/>
  <c r="G310" i="1"/>
  <c r="Z312" i="2"/>
  <c r="X312" i="2"/>
  <c r="H311" i="1" s="1"/>
  <c r="I311" i="1" s="1"/>
  <c r="F311" i="1" s="1"/>
  <c r="AA312" i="2"/>
  <c r="Q312" i="2"/>
  <c r="W312" i="2" s="1"/>
  <c r="O312" i="2"/>
  <c r="R312" i="2"/>
  <c r="P313" i="2"/>
  <c r="Y312" i="2"/>
  <c r="AB312" i="2"/>
  <c r="J312" i="2"/>
  <c r="L312" i="2" s="1"/>
  <c r="M312" i="2" s="1"/>
  <c r="I311" i="2"/>
  <c r="K311" i="2"/>
  <c r="N311" i="2"/>
  <c r="T312" i="2" l="1"/>
  <c r="V312" i="2" s="1"/>
  <c r="S312" i="2"/>
  <c r="U312" i="2" s="1"/>
  <c r="Q313" i="2"/>
  <c r="X313" i="2"/>
  <c r="H312" i="1" s="1"/>
  <c r="I312" i="1" s="1"/>
  <c r="F312" i="1" s="1"/>
  <c r="Z313" i="2"/>
  <c r="AB313" i="2"/>
  <c r="O313" i="2"/>
  <c r="Y313" i="2"/>
  <c r="AA313" i="2"/>
  <c r="P314" i="2"/>
  <c r="R313" i="2"/>
  <c r="W313" i="2"/>
  <c r="E311" i="1"/>
  <c r="D311" i="1" s="1"/>
  <c r="C311" i="1" s="1"/>
  <c r="B311" i="1" s="1"/>
  <c r="A311" i="1" s="1"/>
  <c r="J311" i="1" s="1"/>
  <c r="G311" i="1"/>
  <c r="J313" i="2"/>
  <c r="L313" i="2" s="1"/>
  <c r="M313" i="2" s="1"/>
  <c r="I312" i="2"/>
  <c r="K312" i="2"/>
  <c r="N312" i="2"/>
  <c r="G312" i="1" l="1"/>
  <c r="E312" i="1"/>
  <c r="D312" i="1" s="1"/>
  <c r="C312" i="1" s="1"/>
  <c r="B312" i="1" s="1"/>
  <c r="A312" i="1" s="1"/>
  <c r="J312" i="1" s="1"/>
  <c r="O314" i="2"/>
  <c r="Q314" i="2"/>
  <c r="AB314" i="2"/>
  <c r="R314" i="2"/>
  <c r="X314" i="2"/>
  <c r="H313" i="1" s="1"/>
  <c r="I313" i="1" s="1"/>
  <c r="F313" i="1" s="1"/>
  <c r="P315" i="2"/>
  <c r="AA314" i="2"/>
  <c r="Y314" i="2"/>
  <c r="Z314" i="2"/>
  <c r="W314" i="2"/>
  <c r="T313" i="2"/>
  <c r="V313" i="2" s="1"/>
  <c r="S313" i="2"/>
  <c r="U313" i="2" s="1"/>
  <c r="J314" i="2"/>
  <c r="L314" i="2" s="1"/>
  <c r="M314" i="2" s="1"/>
  <c r="I313" i="2"/>
  <c r="K313" i="2"/>
  <c r="N313" i="2"/>
  <c r="E313" i="1" l="1"/>
  <c r="D313" i="1" s="1"/>
  <c r="C313" i="1" s="1"/>
  <c r="B313" i="1" s="1"/>
  <c r="A313" i="1" s="1"/>
  <c r="J313" i="1" s="1"/>
  <c r="G313" i="1"/>
  <c r="Z315" i="2"/>
  <c r="Y315" i="2"/>
  <c r="O315" i="2"/>
  <c r="X315" i="2"/>
  <c r="H314" i="1" s="1"/>
  <c r="I314" i="1" s="1"/>
  <c r="F314" i="1" s="1"/>
  <c r="R315" i="2"/>
  <c r="AA315" i="2"/>
  <c r="Q315" i="2"/>
  <c r="W315" i="2" s="1"/>
  <c r="AB315" i="2"/>
  <c r="P316" i="2"/>
  <c r="S314" i="2"/>
  <c r="U314" i="2" s="1"/>
  <c r="T314" i="2"/>
  <c r="V314" i="2" s="1"/>
  <c r="J315" i="2"/>
  <c r="L315" i="2" s="1"/>
  <c r="M315" i="2" s="1"/>
  <c r="I314" i="2"/>
  <c r="K314" i="2"/>
  <c r="N314" i="2"/>
  <c r="T315" i="2" l="1"/>
  <c r="V315" i="2" s="1"/>
  <c r="S315" i="2"/>
  <c r="U315" i="2" s="1"/>
  <c r="Y316" i="2"/>
  <c r="P317" i="2"/>
  <c r="Z316" i="2"/>
  <c r="AB316" i="2"/>
  <c r="R316" i="2"/>
  <c r="AA316" i="2"/>
  <c r="Q316" i="2"/>
  <c r="W316" i="2" s="1"/>
  <c r="O316" i="2"/>
  <c r="X316" i="2"/>
  <c r="H315" i="1" s="1"/>
  <c r="I315" i="1" s="1"/>
  <c r="F315" i="1" s="1"/>
  <c r="G314" i="1"/>
  <c r="E314" i="1"/>
  <c r="D314" i="1" s="1"/>
  <c r="C314" i="1" s="1"/>
  <c r="B314" i="1" s="1"/>
  <c r="A314" i="1" s="1"/>
  <c r="J314" i="1" s="1"/>
  <c r="J316" i="2"/>
  <c r="I315" i="2"/>
  <c r="K315" i="2"/>
  <c r="N315" i="2"/>
  <c r="P318" i="2" l="1"/>
  <c r="R317" i="2"/>
  <c r="Q317" i="2"/>
  <c r="Z317" i="2"/>
  <c r="AB317" i="2"/>
  <c r="X317" i="2"/>
  <c r="Y317" i="2"/>
  <c r="O317" i="2"/>
  <c r="AA317" i="2"/>
  <c r="W317" i="2"/>
  <c r="G315" i="1"/>
  <c r="E315" i="1"/>
  <c r="D315" i="1" s="1"/>
  <c r="C315" i="1" s="1"/>
  <c r="B315" i="1" s="1"/>
  <c r="A315" i="1" s="1"/>
  <c r="J315" i="1" s="1"/>
  <c r="S316" i="2"/>
  <c r="U316" i="2" s="1"/>
  <c r="T316" i="2"/>
  <c r="V316" i="2" s="1"/>
  <c r="J317" i="2"/>
  <c r="J318" i="2" s="1"/>
  <c r="J319" i="2" s="1"/>
  <c r="J320" i="2" s="1"/>
  <c r="K316" i="2"/>
  <c r="L316" i="2" s="1"/>
  <c r="I316" i="2"/>
  <c r="T317" i="2" l="1"/>
  <c r="V317" i="2" s="1"/>
  <c r="S317" i="2"/>
  <c r="U317" i="2" s="1"/>
  <c r="Z318" i="2"/>
  <c r="O318" i="2"/>
  <c r="Y318" i="2"/>
  <c r="Q318" i="2"/>
  <c r="AA318" i="2"/>
  <c r="X318" i="2"/>
  <c r="AB318" i="2"/>
  <c r="R318" i="2"/>
  <c r="W318" i="2"/>
  <c r="M316" i="2"/>
  <c r="N316" i="2"/>
  <c r="S318" i="2" l="1"/>
  <c r="U318" i="2" s="1"/>
  <c r="T318" i="2"/>
  <c r="V318" i="2" s="1"/>
  <c r="L87" i="1"/>
  <c r="L86" i="1" l="1"/>
  <c r="I82" i="1" l="1"/>
  <c r="L84" i="1" l="1"/>
  <c r="F82" i="1"/>
  <c r="I81" i="1" l="1"/>
  <c r="F81" i="1" s="1"/>
  <c r="L83" i="1"/>
  <c r="E82" i="1"/>
  <c r="D82" i="1" s="1"/>
  <c r="C82" i="1" s="1"/>
  <c r="B82" i="1" l="1"/>
  <c r="A82" i="1" s="1"/>
  <c r="J82" i="1" s="1"/>
  <c r="G82" i="1"/>
  <c r="L82" i="1" s="1"/>
  <c r="I80" i="1"/>
  <c r="F80" i="1" s="1"/>
  <c r="E81" i="1"/>
  <c r="D81" i="1" s="1"/>
  <c r="C81" i="1" s="1"/>
  <c r="B81" i="1" l="1"/>
  <c r="A81" i="1" s="1"/>
  <c r="J81" i="1" s="1"/>
  <c r="I79" i="1"/>
  <c r="F79" i="1" s="1"/>
  <c r="E80" i="1"/>
  <c r="D80" i="1" s="1"/>
  <c r="C80" i="1" s="1"/>
  <c r="G81" i="1"/>
  <c r="L81" i="1" s="1"/>
  <c r="B80" i="1" l="1"/>
  <c r="A80" i="1" s="1"/>
  <c r="J80" i="1" s="1"/>
  <c r="G80" i="1"/>
  <c r="L80" i="1" s="1"/>
  <c r="I78" i="1"/>
  <c r="F78" i="1" s="1"/>
  <c r="E79" i="1"/>
  <c r="D79" i="1" s="1"/>
  <c r="C79" i="1" s="1"/>
  <c r="B79" i="1" l="1"/>
  <c r="A79" i="1" s="1"/>
  <c r="J79" i="1" s="1"/>
  <c r="E78" i="1"/>
  <c r="D78" i="1" s="1"/>
  <c r="C78" i="1" s="1"/>
  <c r="I77" i="1"/>
  <c r="F77" i="1" s="1"/>
  <c r="G79" i="1"/>
  <c r="L79" i="1" s="1"/>
  <c r="B78" i="1" l="1"/>
  <c r="A78" i="1" s="1"/>
  <c r="J78" i="1" s="1"/>
  <c r="G78" i="1"/>
  <c r="L78" i="1" s="1"/>
  <c r="E77" i="1"/>
  <c r="D77" i="1" s="1"/>
  <c r="C77" i="1" s="1"/>
  <c r="I76" i="1"/>
  <c r="F76" i="1" s="1"/>
  <c r="B77" i="1" l="1"/>
  <c r="A77" i="1" s="1"/>
  <c r="J77" i="1" s="1"/>
  <c r="E76" i="1"/>
  <c r="D76" i="1" s="1"/>
  <c r="C76" i="1" s="1"/>
  <c r="I75" i="1"/>
  <c r="F75" i="1" s="1"/>
  <c r="G77" i="1"/>
  <c r="L77" i="1" s="1"/>
  <c r="B76" i="1" l="1"/>
  <c r="A76" i="1" s="1"/>
  <c r="J76" i="1" s="1"/>
  <c r="E75" i="1"/>
  <c r="D75" i="1" s="1"/>
  <c r="C75" i="1" s="1"/>
  <c r="I74" i="1"/>
  <c r="F74" i="1" s="1"/>
  <c r="G76" i="1"/>
  <c r="L76" i="1" s="1"/>
  <c r="B75" i="1" l="1"/>
  <c r="A75" i="1" s="1"/>
  <c r="J75" i="1" s="1"/>
  <c r="I73" i="1"/>
  <c r="F73" i="1" s="1"/>
  <c r="E74" i="1"/>
  <c r="D74" i="1" s="1"/>
  <c r="C74" i="1" s="1"/>
  <c r="G75" i="1"/>
  <c r="L75" i="1" s="1"/>
  <c r="B74" i="1" l="1"/>
  <c r="A74" i="1" s="1"/>
  <c r="J74" i="1" s="1"/>
  <c r="G74" i="1"/>
  <c r="L74" i="1" s="1"/>
  <c r="E73" i="1"/>
  <c r="D73" i="1" s="1"/>
  <c r="C73" i="1" s="1"/>
  <c r="I72" i="1"/>
  <c r="F72" i="1" s="1"/>
  <c r="B73" i="1" l="1"/>
  <c r="A73" i="1" s="1"/>
  <c r="J73" i="1" s="1"/>
  <c r="I71" i="1"/>
  <c r="F71" i="1" s="1"/>
  <c r="G73" i="1"/>
  <c r="L73" i="1" s="1"/>
  <c r="E72" i="1"/>
  <c r="D72" i="1" s="1"/>
  <c r="C72" i="1" s="1"/>
  <c r="B72" i="1" l="1"/>
  <c r="A72" i="1" s="1"/>
  <c r="J72" i="1" s="1"/>
  <c r="G72" i="1"/>
  <c r="L72" i="1" s="1"/>
  <c r="I70" i="1"/>
  <c r="F70" i="1" s="1"/>
  <c r="E71" i="1"/>
  <c r="D71" i="1" s="1"/>
  <c r="C71" i="1" s="1"/>
  <c r="B71" i="1" l="1"/>
  <c r="A71" i="1" s="1"/>
  <c r="J71" i="1" s="1"/>
  <c r="E70" i="1"/>
  <c r="D70" i="1" s="1"/>
  <c r="C70" i="1" s="1"/>
  <c r="I69" i="1"/>
  <c r="F69" i="1" s="1"/>
  <c r="G71" i="1"/>
  <c r="L71" i="1" s="1"/>
  <c r="B70" i="1" l="1"/>
  <c r="A70" i="1" s="1"/>
  <c r="J70" i="1" s="1"/>
  <c r="E69" i="1"/>
  <c r="D69" i="1" s="1"/>
  <c r="C69" i="1" s="1"/>
  <c r="I68" i="1"/>
  <c r="F68" i="1" s="1"/>
  <c r="G70" i="1"/>
  <c r="L70" i="1" s="1"/>
  <c r="B69" i="1" l="1"/>
  <c r="A69" i="1" s="1"/>
  <c r="J69" i="1" s="1"/>
  <c r="E68" i="1"/>
  <c r="D68" i="1" s="1"/>
  <c r="C68" i="1" s="1"/>
  <c r="I67" i="1"/>
  <c r="F67" i="1" s="1"/>
  <c r="G69" i="1"/>
  <c r="L69" i="1" s="1"/>
  <c r="B68" i="1" l="1"/>
  <c r="A68" i="1" s="1"/>
  <c r="J68" i="1" s="1"/>
  <c r="E67" i="1"/>
  <c r="D67" i="1" s="1"/>
  <c r="C67" i="1" s="1"/>
  <c r="I66" i="1"/>
  <c r="F66" i="1" s="1"/>
  <c r="G68" i="1"/>
  <c r="L68" i="1" s="1"/>
  <c r="B67" i="1" l="1"/>
  <c r="A67" i="1" s="1"/>
  <c r="J67" i="1" s="1"/>
  <c r="E66" i="1"/>
  <c r="D66" i="1" s="1"/>
  <c r="C66" i="1" s="1"/>
  <c r="I65" i="1"/>
  <c r="F65" i="1" s="1"/>
  <c r="G67" i="1"/>
  <c r="L67" i="1" s="1"/>
  <c r="B66" i="1" l="1"/>
  <c r="A66" i="1" s="1"/>
  <c r="J66" i="1" s="1"/>
  <c r="G66" i="1"/>
  <c r="L66" i="1" s="1"/>
  <c r="E65" i="1"/>
  <c r="D65" i="1" s="1"/>
  <c r="C65" i="1" s="1"/>
  <c r="I64" i="1"/>
  <c r="F64" i="1" s="1"/>
  <c r="B65" i="1" l="1"/>
  <c r="A65" i="1" s="1"/>
  <c r="J65" i="1" s="1"/>
  <c r="G65" i="1"/>
  <c r="L65" i="1" s="1"/>
  <c r="E64" i="1"/>
  <c r="D64" i="1" s="1"/>
  <c r="C64" i="1" s="1"/>
  <c r="I63" i="1"/>
  <c r="F63" i="1" s="1"/>
  <c r="B64" i="1" l="1"/>
  <c r="A64" i="1" s="1"/>
  <c r="J64" i="1" s="1"/>
  <c r="G64" i="1"/>
  <c r="L64" i="1" s="1"/>
  <c r="I62" i="1"/>
  <c r="F62" i="1" s="1"/>
  <c r="E63" i="1"/>
  <c r="D63" i="1" s="1"/>
  <c r="C63" i="1" s="1"/>
  <c r="B63" i="1" l="1"/>
  <c r="A63" i="1" s="1"/>
  <c r="J63" i="1" s="1"/>
  <c r="G63" i="1"/>
  <c r="L63" i="1" s="1"/>
  <c r="E62" i="1"/>
  <c r="D62" i="1" s="1"/>
  <c r="C62" i="1" s="1"/>
  <c r="I61" i="1"/>
  <c r="F61" i="1" s="1"/>
  <c r="B62" i="1" l="1"/>
  <c r="A62" i="1" s="1"/>
  <c r="J62" i="1" s="1"/>
  <c r="I60" i="1"/>
  <c r="F60" i="1" s="1"/>
  <c r="G62" i="1"/>
  <c r="L62" i="1" s="1"/>
  <c r="E61" i="1"/>
  <c r="D61" i="1" s="1"/>
  <c r="C61" i="1" s="1"/>
  <c r="B61" i="1" l="1"/>
  <c r="A61" i="1" s="1"/>
  <c r="J61" i="1" s="1"/>
  <c r="E60" i="1"/>
  <c r="D60" i="1" s="1"/>
  <c r="C60" i="1" s="1"/>
  <c r="G61" i="1"/>
  <c r="L61" i="1" s="1"/>
  <c r="I59" i="1"/>
  <c r="F59" i="1" s="1"/>
  <c r="B60" i="1" l="1"/>
  <c r="A60" i="1" s="1"/>
  <c r="J60" i="1" s="1"/>
  <c r="I58" i="1"/>
  <c r="F58" i="1" s="1"/>
  <c r="E59" i="1"/>
  <c r="D59" i="1" s="1"/>
  <c r="C59" i="1" s="1"/>
  <c r="G60" i="1"/>
  <c r="L60" i="1" s="1"/>
  <c r="B59" i="1" l="1"/>
  <c r="A59" i="1" s="1"/>
  <c r="J59" i="1" s="1"/>
  <c r="G59" i="1"/>
  <c r="L59" i="1" s="1"/>
  <c r="E58" i="1"/>
  <c r="D58" i="1" s="1"/>
  <c r="C58" i="1" s="1"/>
  <c r="I57" i="1"/>
  <c r="F57" i="1" s="1"/>
  <c r="B58" i="1" l="1"/>
  <c r="A58" i="1" s="1"/>
  <c r="J58" i="1" s="1"/>
  <c r="E57" i="1"/>
  <c r="D57" i="1" s="1"/>
  <c r="C57" i="1" s="1"/>
  <c r="G58" i="1"/>
  <c r="L58" i="1" s="1"/>
  <c r="I56" i="1"/>
  <c r="F56" i="1" s="1"/>
  <c r="B57" i="1" l="1"/>
  <c r="A57" i="1" s="1"/>
  <c r="J57" i="1" s="1"/>
  <c r="E56" i="1"/>
  <c r="D56" i="1" s="1"/>
  <c r="C56" i="1" s="1"/>
  <c r="G57" i="1"/>
  <c r="L57" i="1" s="1"/>
  <c r="B56" i="1" l="1"/>
  <c r="A56" i="1" s="1"/>
  <c r="J56" i="1" s="1"/>
  <c r="G56" i="1"/>
  <c r="L56" i="1" s="1"/>
  <c r="I55" i="1" l="1"/>
  <c r="F55" i="1" s="1"/>
  <c r="I54" i="1"/>
  <c r="F54" i="1" s="1"/>
  <c r="E55" i="1" l="1"/>
  <c r="D55" i="1" s="1"/>
  <c r="C55" i="1" s="1"/>
  <c r="B55" i="1" s="1"/>
  <c r="I52" i="1"/>
  <c r="F52" i="1" s="1"/>
  <c r="E54" i="1"/>
  <c r="D54" i="1" s="1"/>
  <c r="C54" i="1" s="1"/>
  <c r="B54" i="1" s="1"/>
  <c r="I53" i="1"/>
  <c r="F53" i="1" s="1"/>
  <c r="A54" i="1" l="1"/>
  <c r="J54" i="1" s="1"/>
  <c r="A55" i="1"/>
  <c r="J55" i="1" s="1"/>
  <c r="G55" i="1"/>
  <c r="L55" i="1" s="1"/>
  <c r="G54" i="1"/>
  <c r="L54" i="1" s="1"/>
  <c r="E53" i="1"/>
  <c r="D53" i="1" s="1"/>
  <c r="C53" i="1" s="1"/>
  <c r="B53" i="1" s="1"/>
  <c r="E52" i="1"/>
  <c r="D52" i="1" s="1"/>
  <c r="C52" i="1" s="1"/>
  <c r="B52" i="1" s="1"/>
  <c r="I51" i="1"/>
  <c r="F51" i="1" s="1"/>
  <c r="A53" i="1" l="1"/>
  <c r="J53" i="1" s="1"/>
  <c r="A52" i="1"/>
  <c r="J52" i="1" s="1"/>
  <c r="E51" i="1"/>
  <c r="D51" i="1" s="1"/>
  <c r="C51" i="1" s="1"/>
  <c r="B51" i="1" s="1"/>
  <c r="G52" i="1"/>
  <c r="L52" i="1" s="1"/>
  <c r="I50" i="1"/>
  <c r="F50" i="1" s="1"/>
  <c r="G53" i="1"/>
  <c r="L53" i="1" s="1"/>
  <c r="A51" i="1" l="1"/>
  <c r="J51" i="1" s="1"/>
  <c r="E50" i="1"/>
  <c r="D50" i="1" s="1"/>
  <c r="C50" i="1" s="1"/>
  <c r="B50" i="1" s="1"/>
  <c r="I49" i="1"/>
  <c r="F49" i="1" s="1"/>
  <c r="G51" i="1"/>
  <c r="L51" i="1" s="1"/>
  <c r="A50" i="1" l="1"/>
  <c r="J50" i="1" s="1"/>
  <c r="G50" i="1"/>
  <c r="L50" i="1" s="1"/>
  <c r="E49" i="1"/>
  <c r="D49" i="1" s="1"/>
  <c r="C49" i="1" s="1"/>
  <c r="B49" i="1" s="1"/>
  <c r="I48" i="1"/>
  <c r="F48" i="1" s="1"/>
  <c r="A49" i="1" l="1"/>
  <c r="J49" i="1" s="1"/>
  <c r="G49" i="1"/>
  <c r="L49" i="1" s="1"/>
  <c r="E48" i="1"/>
  <c r="D48" i="1" s="1"/>
  <c r="C48" i="1" s="1"/>
  <c r="B48" i="1" s="1"/>
  <c r="I47" i="1"/>
  <c r="F47" i="1" s="1"/>
  <c r="A48" i="1" l="1"/>
  <c r="J48" i="1" s="1"/>
  <c r="E47" i="1"/>
  <c r="D47" i="1" s="1"/>
  <c r="C47" i="1" s="1"/>
  <c r="B47" i="1" s="1"/>
  <c r="I46" i="1"/>
  <c r="F46" i="1" s="1"/>
  <c r="G48" i="1"/>
  <c r="L48" i="1" s="1"/>
  <c r="A47" i="1" l="1"/>
  <c r="J47" i="1" s="1"/>
  <c r="E46" i="1"/>
  <c r="D46" i="1" s="1"/>
  <c r="C46" i="1" s="1"/>
  <c r="B46" i="1" s="1"/>
  <c r="I45" i="1"/>
  <c r="F45" i="1" s="1"/>
  <c r="G47" i="1"/>
  <c r="L47" i="1" s="1"/>
  <c r="A46" i="1" l="1"/>
  <c r="J46" i="1" s="1"/>
  <c r="I44" i="1"/>
  <c r="F44" i="1" s="1"/>
  <c r="E45" i="1"/>
  <c r="D45" i="1" s="1"/>
  <c r="C45" i="1" s="1"/>
  <c r="B45" i="1" s="1"/>
  <c r="G46" i="1"/>
  <c r="L46" i="1" s="1"/>
  <c r="A45" i="1" l="1"/>
  <c r="J45" i="1" s="1"/>
  <c r="I43" i="1"/>
  <c r="F43" i="1" s="1"/>
  <c r="G45" i="1"/>
  <c r="L45" i="1" s="1"/>
  <c r="E44" i="1"/>
  <c r="D44" i="1" s="1"/>
  <c r="C44" i="1" s="1"/>
  <c r="B44" i="1" s="1"/>
  <c r="A44" i="1" l="1"/>
  <c r="J44" i="1" s="1"/>
  <c r="G44" i="1"/>
  <c r="L44" i="1" s="1"/>
  <c r="I42" i="1"/>
  <c r="F42" i="1" s="1"/>
  <c r="E43" i="1"/>
  <c r="D43" i="1" s="1"/>
  <c r="C43" i="1" s="1"/>
  <c r="B43" i="1" s="1"/>
  <c r="A43" i="1" l="1"/>
  <c r="J43" i="1" s="1"/>
  <c r="G43" i="1"/>
  <c r="L43" i="1" s="1"/>
  <c r="E42" i="1"/>
  <c r="D42" i="1" s="1"/>
  <c r="C42" i="1" s="1"/>
  <c r="B42" i="1" s="1"/>
  <c r="I41" i="1"/>
  <c r="F41" i="1" s="1"/>
  <c r="A42" i="1" l="1"/>
  <c r="J42" i="1" s="1"/>
  <c r="I40" i="1"/>
  <c r="F40" i="1" s="1"/>
  <c r="E41" i="1"/>
  <c r="D41" i="1" s="1"/>
  <c r="C41" i="1" s="1"/>
  <c r="B41" i="1" s="1"/>
  <c r="G42" i="1"/>
  <c r="L42" i="1" s="1"/>
  <c r="A41" i="1" l="1"/>
  <c r="J41" i="1" s="1"/>
  <c r="I39" i="1"/>
  <c r="F39" i="1" s="1"/>
  <c r="G41" i="1"/>
  <c r="L41" i="1" s="1"/>
  <c r="E40" i="1"/>
  <c r="D40" i="1" s="1"/>
  <c r="C40" i="1" s="1"/>
  <c r="B40" i="1" s="1"/>
  <c r="A40" i="1" l="1"/>
  <c r="J40" i="1" s="1"/>
  <c r="G40" i="1"/>
  <c r="L40" i="1" s="1"/>
  <c r="I38" i="1"/>
  <c r="F38" i="1" s="1"/>
  <c r="E39" i="1"/>
  <c r="D39" i="1" s="1"/>
  <c r="C39" i="1" s="1"/>
  <c r="B39" i="1" s="1"/>
  <c r="A39" i="1" l="1"/>
  <c r="J39" i="1" s="1"/>
  <c r="I37" i="1"/>
  <c r="F37" i="1" s="1"/>
  <c r="Y37" i="2"/>
  <c r="G39" i="1"/>
  <c r="L39" i="1" s="1"/>
  <c r="E38" i="1"/>
  <c r="D38" i="1" s="1"/>
  <c r="C38" i="1" s="1"/>
  <c r="B38" i="1" s="1"/>
  <c r="A38" i="1" l="1"/>
  <c r="J38" i="1" s="1"/>
  <c r="G38" i="1"/>
  <c r="L38" i="1" s="1"/>
  <c r="Y36" i="2"/>
  <c r="I36" i="1"/>
  <c r="F36" i="1" s="1"/>
  <c r="E37" i="1"/>
  <c r="D37" i="1" s="1"/>
  <c r="C37" i="1" s="1"/>
  <c r="B37" i="1" s="1"/>
  <c r="L36" i="4" l="1"/>
  <c r="A37" i="1"/>
  <c r="J37" i="1" s="1"/>
  <c r="Y35" i="2"/>
  <c r="I35" i="1"/>
  <c r="F35" i="1" s="1"/>
  <c r="G37" i="1"/>
  <c r="L37" i="1" s="1"/>
  <c r="E36" i="1"/>
  <c r="D36" i="1" s="1"/>
  <c r="C36" i="1" s="1"/>
  <c r="B36" i="1" s="1"/>
  <c r="L35" i="4" l="1"/>
  <c r="A36" i="1"/>
  <c r="J36" i="1" s="1"/>
  <c r="G36" i="1"/>
  <c r="L36" i="1" s="1"/>
  <c r="E35" i="1"/>
  <c r="D35" i="1" s="1"/>
  <c r="C35" i="1" s="1"/>
  <c r="B35" i="1" s="1"/>
  <c r="I34" i="1"/>
  <c r="F34" i="1" s="1"/>
  <c r="Y34" i="2"/>
  <c r="L34" i="4" l="1"/>
  <c r="A35" i="1"/>
  <c r="J35" i="1" s="1"/>
  <c r="E34" i="1"/>
  <c r="D34" i="1" s="1"/>
  <c r="C34" i="1" s="1"/>
  <c r="B34" i="1" s="1"/>
  <c r="I33" i="1"/>
  <c r="F33" i="1" s="1"/>
  <c r="Y33" i="2"/>
  <c r="G35" i="1"/>
  <c r="L35" i="1" s="1"/>
  <c r="L33" i="4" l="1"/>
  <c r="A34" i="1"/>
  <c r="J34" i="1" s="1"/>
  <c r="I32" i="1"/>
  <c r="F32" i="1" s="1"/>
  <c r="Y32" i="2"/>
  <c r="E33" i="1"/>
  <c r="D33" i="1" s="1"/>
  <c r="C33" i="1" s="1"/>
  <c r="B33" i="1" s="1"/>
  <c r="G34" i="1"/>
  <c r="L34" i="1" s="1"/>
  <c r="L32" i="4" l="1"/>
  <c r="A33" i="1"/>
  <c r="J33" i="1" s="1"/>
  <c r="G33" i="1"/>
  <c r="L33" i="1" s="1"/>
  <c r="I31" i="1"/>
  <c r="F31" i="1" s="1"/>
  <c r="Y31" i="2"/>
  <c r="E32" i="1"/>
  <c r="D32" i="1" s="1"/>
  <c r="C32" i="1" s="1"/>
  <c r="B32" i="1" s="1"/>
  <c r="L31" i="4" l="1"/>
  <c r="A32" i="1"/>
  <c r="J32" i="1" s="1"/>
  <c r="G32" i="1"/>
  <c r="L32" i="1" s="1"/>
  <c r="Y30" i="2"/>
  <c r="I30" i="1"/>
  <c r="F30" i="1" s="1"/>
  <c r="E31" i="1"/>
  <c r="D31" i="1" s="1"/>
  <c r="C31" i="1" s="1"/>
  <c r="B31" i="1" s="1"/>
  <c r="L30" i="4" l="1"/>
  <c r="A31" i="1"/>
  <c r="J31" i="1" s="1"/>
  <c r="Y29" i="2"/>
  <c r="I29" i="1"/>
  <c r="F29" i="1" s="1"/>
  <c r="G31" i="1"/>
  <c r="L31" i="1" s="1"/>
  <c r="E30" i="1"/>
  <c r="D30" i="1" s="1"/>
  <c r="C30" i="1" s="1"/>
  <c r="B30" i="1" s="1"/>
  <c r="L29" i="4" l="1"/>
  <c r="A30" i="1"/>
  <c r="J30" i="1" s="1"/>
  <c r="G30" i="1"/>
  <c r="L30" i="1" s="1"/>
  <c r="E29" i="1"/>
  <c r="D29" i="1" s="1"/>
  <c r="C29" i="1" s="1"/>
  <c r="B29" i="1" s="1"/>
  <c r="Y28" i="2"/>
  <c r="I28" i="1"/>
  <c r="F28" i="1" s="1"/>
  <c r="L28" i="4" l="1"/>
  <c r="A29" i="1"/>
  <c r="J29" i="1" s="1"/>
  <c r="E28" i="1"/>
  <c r="D28" i="1" s="1"/>
  <c r="C28" i="1" s="1"/>
  <c r="B28" i="1" s="1"/>
  <c r="I27" i="1"/>
  <c r="F27" i="1" s="1"/>
  <c r="Y27" i="2"/>
  <c r="G29" i="1"/>
  <c r="L29" i="1" s="1"/>
  <c r="L27" i="4" l="1"/>
  <c r="A28" i="1"/>
  <c r="J28" i="1" s="1"/>
  <c r="E27" i="1"/>
  <c r="D27" i="1" s="1"/>
  <c r="C27" i="1" s="1"/>
  <c r="B27" i="1" s="1"/>
  <c r="I26" i="1"/>
  <c r="F26" i="1" s="1"/>
  <c r="Y26" i="2"/>
  <c r="G28" i="1"/>
  <c r="L28" i="1" s="1"/>
  <c r="L26" i="4" l="1"/>
  <c r="A27" i="1"/>
  <c r="J27" i="1" s="1"/>
  <c r="E26" i="1"/>
  <c r="D26" i="1" s="1"/>
  <c r="C26" i="1" s="1"/>
  <c r="B26" i="1" s="1"/>
  <c r="I25" i="1"/>
  <c r="F25" i="1" s="1"/>
  <c r="Y25" i="2"/>
  <c r="G27" i="1"/>
  <c r="L27" i="1" s="1"/>
  <c r="L25" i="4" l="1"/>
  <c r="A26" i="1"/>
  <c r="J26" i="1" s="1"/>
  <c r="E25" i="1"/>
  <c r="D25" i="1" s="1"/>
  <c r="C25" i="1" s="1"/>
  <c r="B25" i="1" s="1"/>
  <c r="I24" i="1"/>
  <c r="F24" i="1" s="1"/>
  <c r="Y24" i="2"/>
  <c r="G26" i="1"/>
  <c r="L26" i="1" s="1"/>
  <c r="L24" i="4" l="1"/>
  <c r="A25" i="1"/>
  <c r="J25" i="1" s="1"/>
  <c r="G25" i="1"/>
  <c r="L25" i="1" s="1"/>
  <c r="E24" i="1"/>
  <c r="D24" i="1" s="1"/>
  <c r="C24" i="1" s="1"/>
  <c r="B24" i="1" s="1"/>
  <c r="Y23" i="2"/>
  <c r="I23" i="1"/>
  <c r="F23" i="1" s="1"/>
  <c r="L23" i="4" l="1"/>
  <c r="A24" i="1"/>
  <c r="J24" i="1" s="1"/>
  <c r="G24" i="1"/>
  <c r="L24" i="1" s="1"/>
  <c r="Y22" i="2"/>
  <c r="I22" i="1"/>
  <c r="F22" i="1" s="1"/>
  <c r="E23" i="1"/>
  <c r="D23" i="1" s="1"/>
  <c r="C23" i="1" s="1"/>
  <c r="B23" i="1" s="1"/>
  <c r="L22" i="4" l="1"/>
  <c r="A23" i="1"/>
  <c r="J23" i="1" s="1"/>
  <c r="G23" i="1"/>
  <c r="L23" i="1" s="1"/>
  <c r="E22" i="1"/>
  <c r="D22" i="1" s="1"/>
  <c r="C22" i="1" s="1"/>
  <c r="B22" i="1" s="1"/>
  <c r="I21" i="1"/>
  <c r="F21" i="1" s="1"/>
  <c r="Y21" i="2"/>
  <c r="L21" i="4" l="1"/>
  <c r="A22" i="1"/>
  <c r="J22" i="1" s="1"/>
  <c r="I20" i="1"/>
  <c r="F20" i="1" s="1"/>
  <c r="Y20" i="2"/>
  <c r="E21" i="1"/>
  <c r="D21" i="1" s="1"/>
  <c r="C21" i="1" s="1"/>
  <c r="B21" i="1" s="1"/>
  <c r="G22" i="1"/>
  <c r="L22" i="1" s="1"/>
  <c r="L20" i="4" l="1"/>
  <c r="A21" i="1"/>
  <c r="J21" i="1" s="1"/>
  <c r="G21" i="1"/>
  <c r="L21" i="1" s="1"/>
  <c r="E20" i="1"/>
  <c r="D20" i="1" s="1"/>
  <c r="C20" i="1" s="1"/>
  <c r="B20" i="1" s="1"/>
  <c r="I19" i="1"/>
  <c r="F19" i="1" s="1"/>
  <c r="Y19" i="2"/>
  <c r="L19" i="4" l="1"/>
  <c r="A20" i="1"/>
  <c r="J20" i="1" s="1"/>
  <c r="G20" i="1"/>
  <c r="L20" i="1" s="1"/>
  <c r="I18" i="1"/>
  <c r="F18" i="1" s="1"/>
  <c r="Y18" i="2"/>
  <c r="E19" i="1"/>
  <c r="D19" i="1" s="1"/>
  <c r="C19" i="1" s="1"/>
  <c r="B19" i="1" s="1"/>
  <c r="L18" i="4" l="1"/>
  <c r="Y17" i="2"/>
  <c r="A19" i="1"/>
  <c r="J19" i="1" s="1"/>
  <c r="G19" i="1"/>
  <c r="L19" i="1" s="1"/>
  <c r="I17" i="1"/>
  <c r="F17" i="1" s="1"/>
  <c r="I16" i="1"/>
  <c r="E18" i="1"/>
  <c r="D18" i="1" s="1"/>
  <c r="C18" i="1" s="1"/>
  <c r="B18" i="1" s="1"/>
  <c r="F16" i="1" l="1"/>
  <c r="A18" i="1"/>
  <c r="J18" i="1" s="1"/>
  <c r="G18" i="1"/>
  <c r="L18" i="1" s="1"/>
  <c r="E17" i="1"/>
  <c r="D17" i="1" s="1"/>
  <c r="C17" i="1" s="1"/>
  <c r="B17" i="1" s="1"/>
  <c r="E16" i="1" l="1"/>
  <c r="D16" i="1" s="1"/>
  <c r="G16" i="1" s="1"/>
  <c r="L17" i="4"/>
  <c r="L16" i="4"/>
  <c r="A17" i="1"/>
  <c r="J17" i="1" s="1"/>
  <c r="G17" i="1"/>
  <c r="L17" i="1" s="1"/>
  <c r="L16" i="1" l="1"/>
  <c r="L85" i="1"/>
  <c r="C16" i="1"/>
  <c r="B16" i="1" s="1"/>
  <c r="A16" i="1" s="1"/>
  <c r="J16" i="1" s="1"/>
  <c r="L8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Samantha Ewald</author>
  </authors>
  <commentList>
    <comment ref="W1" authorId="0" shapeId="0" xr:uid="{8CCD99A2-5D82-4491-B00B-1A422D033369}">
      <text>
        <r>
          <rPr>
            <b/>
            <sz val="9"/>
            <color indexed="81"/>
            <rFont val="Tahoma"/>
            <family val="2"/>
          </rPr>
          <t>Samantha Ewald:</t>
        </r>
        <r>
          <rPr>
            <sz val="9"/>
            <color indexed="81"/>
            <rFont val="Tahoma"/>
            <family val="2"/>
          </rPr>
          <t xml:space="preserve">
These values are from pipe gallery 4.9 blocks.</t>
        </r>
      </text>
    </comment>
    <comment ref="W16" authorId="0" shapeId="0" xr:uid="{490F0243-8304-4CC1-A8BB-0EF0926FCB04}">
      <text>
        <r>
          <rPr>
            <b/>
            <sz val="9"/>
            <color indexed="81"/>
            <rFont val="Tahoma"/>
            <family val="2"/>
          </rPr>
          <t>Samantha Ewald:</t>
        </r>
        <r>
          <rPr>
            <sz val="9"/>
            <color indexed="81"/>
            <rFont val="Tahoma"/>
            <family val="2"/>
          </rPr>
          <t xml:space="preserve">
This column now deducts 1 "spacing between chambers" since an extra is added in previous calcs</t>
        </r>
      </text>
    </comment>
    <comment ref="AB16" authorId="0" shapeId="0" xr:uid="{2F4A8457-C659-498E-81AD-D2152BDAF104}">
      <text>
        <r>
          <rPr>
            <b/>
            <sz val="9"/>
            <color indexed="81"/>
            <rFont val="Tahoma"/>
            <family val="2"/>
          </rPr>
          <t>Samantha Ewald:</t>
        </r>
        <r>
          <rPr>
            <sz val="9"/>
            <color indexed="81"/>
            <rFont val="Tahoma"/>
            <family val="2"/>
          </rPr>
          <t xml:space="preserve">
Example for HS75 ($O$2*$V$2)/1728)-T16)*($C$6)
1. (endcap length x endcap width x 1) than convert with 1728. This gives total volume
2. then -T16 takes out chamber volume since we only want stone void
3. multiple by porosity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Samantha Ewald</author>
  </authors>
  <commentList>
    <comment ref="I7" authorId="0" shapeId="0" xr:uid="{FB6DE446-3B14-46A0-82E1-DC8ECDDD0FAD}">
      <text>
        <r>
          <rPr>
            <b/>
            <sz val="9"/>
            <color indexed="81"/>
            <rFont val="Tahoma"/>
            <family val="2"/>
          </rPr>
          <t>Samantha Ewald:</t>
        </r>
        <r>
          <rPr>
            <sz val="9"/>
            <color indexed="81"/>
            <rFont val="Tahoma"/>
            <family val="2"/>
          </rPr>
          <t xml:space="preserve">
Convert from mm2 to in2
</t>
        </r>
      </text>
    </comment>
    <comment ref="AB16" authorId="0" shapeId="0" xr:uid="{F20B4CDE-D76E-4491-86CC-9890B9198553}">
      <text>
        <r>
          <rPr>
            <b/>
            <sz val="9"/>
            <color indexed="81"/>
            <rFont val="Tahoma"/>
            <family val="2"/>
          </rPr>
          <t>Samantha Ewald:</t>
        </r>
        <r>
          <rPr>
            <sz val="9"/>
            <color indexed="81"/>
            <rFont val="Tahoma"/>
            <family val="2"/>
          </rPr>
          <t xml:space="preserve">
Example for HS75 ($O$2*$V$2)/1728)-T16)*($C$6)
1. (endcap length x endcap width x 1) than convert with 1728. This gives total volume
2. then -T16 takes out chamber volume since we only want stone void
3. multiple by porosity</t>
        </r>
      </text>
    </comment>
  </commentList>
</comments>
</file>

<file path=xl/sharedStrings.xml><?xml version="1.0" encoding="utf-8"?>
<sst xmlns="http://schemas.openxmlformats.org/spreadsheetml/2006/main" count="247" uniqueCount="148">
  <si>
    <t>Chamber Model</t>
  </si>
  <si>
    <t>Number of Endcaps</t>
  </si>
  <si>
    <t>Stone Voids (porosity)</t>
  </si>
  <si>
    <t>Chamber Size</t>
  </si>
  <si>
    <t>Chamber Width (in)</t>
  </si>
  <si>
    <t>Chamber Width (ft)</t>
  </si>
  <si>
    <t>Chamber Installed Width (in)</t>
  </si>
  <si>
    <t>Chamber Installed Width (ft)</t>
  </si>
  <si>
    <t>Chamber Length (installed) (in)</t>
  </si>
  <si>
    <t>Chamber Length (installed) (ft)</t>
  </si>
  <si>
    <t>Chamber Spacing (in)</t>
  </si>
  <si>
    <t>Chamber Spacing (ft)</t>
  </si>
  <si>
    <t>Length of Installed End Cap (ft)</t>
  </si>
  <si>
    <t>HS75</t>
  </si>
  <si>
    <t>HS180</t>
  </si>
  <si>
    <t>Slice Name</t>
  </si>
  <si>
    <t>Number of Chambers</t>
  </si>
  <si>
    <t>Chamber type</t>
  </si>
  <si>
    <t>Number of chambers</t>
  </si>
  <si>
    <t>Number of endcaps</t>
  </si>
  <si>
    <t>Stone Voids (Porosity)</t>
  </si>
  <si>
    <t>Base of stone Elevation</t>
  </si>
  <si>
    <t>Stone Below</t>
  </si>
  <si>
    <t>Stone Above</t>
  </si>
  <si>
    <t>Metric</t>
  </si>
  <si>
    <t>Include perimeter stone?</t>
  </si>
  <si>
    <t>Perimeter?</t>
  </si>
  <si>
    <t>Standard/Metric</t>
  </si>
  <si>
    <t>Perimeter</t>
  </si>
  <si>
    <t>Standard or Metric</t>
  </si>
  <si>
    <t>Yes</t>
  </si>
  <si>
    <t>No</t>
  </si>
  <si>
    <t>Standard</t>
  </si>
  <si>
    <t>Total System Height</t>
  </si>
  <si>
    <t>Chamber Height</t>
  </si>
  <si>
    <t>Position Marker</t>
  </si>
  <si>
    <t>Chamber Slice Name</t>
  </si>
  <si>
    <t>Incr. Single End Cap Storage</t>
  </si>
  <si>
    <t>Incr. Single Chamber Storage</t>
  </si>
  <si>
    <t>Incr. Total End Cap Storage</t>
  </si>
  <si>
    <t>Incr. Total Chamber Storage</t>
  </si>
  <si>
    <t>Stone Void Storage at this Slice</t>
  </si>
  <si>
    <t>System Length</t>
  </si>
  <si>
    <t>System Width</t>
  </si>
  <si>
    <t>System Area</t>
  </si>
  <si>
    <t>Trench Width</t>
  </si>
  <si>
    <t>Trench Length</t>
  </si>
  <si>
    <t>Trench Area</t>
  </si>
  <si>
    <t>Inferred no. of rows</t>
  </si>
  <si>
    <t>in</t>
  </si>
  <si>
    <t>rows</t>
  </si>
  <si>
    <t>sq.in</t>
  </si>
  <si>
    <t>Cumulative System Storage (cu.ft)</t>
  </si>
  <si>
    <t>Perimeter:</t>
  </si>
  <si>
    <t>Recommended Stone Below Chambers*</t>
  </si>
  <si>
    <t>Recommended Stone Above Chambers*</t>
  </si>
  <si>
    <t>Base of Stone Elevation</t>
  </si>
  <si>
    <t>Incremental Chamber Stone Void Volume</t>
  </si>
  <si>
    <t>Incremental End Cap Stone Void Volume</t>
  </si>
  <si>
    <t>Total Incremental CH,EC, &amp; STONE</t>
  </si>
  <si>
    <t>Elevation</t>
  </si>
  <si>
    <t xml:space="preserve">*The minimum stone below and above the chambers to be determinded by the design engineer. </t>
  </si>
  <si>
    <r>
      <t>HS180 Chamber Storage/Slice (ft</t>
    </r>
    <r>
      <rPr>
        <vertAlign val="superscript"/>
        <sz val="9"/>
        <rFont val="Calibri"/>
        <family val="2"/>
        <scheme val="minor"/>
      </rPr>
      <t>3</t>
    </r>
    <r>
      <rPr>
        <sz val="9"/>
        <rFont val="Calibri"/>
        <family val="2"/>
        <scheme val="minor"/>
      </rPr>
      <t>)</t>
    </r>
  </si>
  <si>
    <r>
      <t>HS180 
End Cap Storage/Slice (ft</t>
    </r>
    <r>
      <rPr>
        <vertAlign val="superscript"/>
        <sz val="9"/>
        <rFont val="Calibri"/>
        <family val="2"/>
        <scheme val="minor"/>
      </rPr>
      <t>3</t>
    </r>
    <r>
      <rPr>
        <sz val="9"/>
        <rFont val="Calibri"/>
        <family val="2"/>
        <scheme val="minor"/>
      </rPr>
      <t>)</t>
    </r>
  </si>
  <si>
    <r>
      <t>HS75
 Chamber Storage/Slice (ft</t>
    </r>
    <r>
      <rPr>
        <vertAlign val="superscript"/>
        <sz val="9"/>
        <rFont val="Calibri"/>
        <family val="2"/>
        <scheme val="minor"/>
      </rPr>
      <t>3</t>
    </r>
    <r>
      <rPr>
        <sz val="9"/>
        <rFont val="Calibri"/>
        <family val="2"/>
        <scheme val="minor"/>
      </rPr>
      <t>)</t>
    </r>
  </si>
  <si>
    <r>
      <t>HS75 
End Cap Storage/Slice (ft</t>
    </r>
    <r>
      <rPr>
        <vertAlign val="superscript"/>
        <sz val="9"/>
        <rFont val="Calibri"/>
        <family val="2"/>
        <scheme val="minor"/>
      </rPr>
      <t>3</t>
    </r>
    <r>
      <rPr>
        <sz val="9"/>
        <rFont val="Calibri"/>
        <family val="2"/>
        <scheme val="minor"/>
      </rPr>
      <t>)</t>
    </r>
  </si>
  <si>
    <t>sq.ft</t>
  </si>
  <si>
    <t>in -&gt; in/m</t>
  </si>
  <si>
    <r>
      <t>ft</t>
    </r>
    <r>
      <rPr>
        <vertAlign val="superscript"/>
        <sz val="11"/>
        <rFont val="Calibri"/>
        <family val="2"/>
        <scheme val="minor"/>
      </rPr>
      <t>2</t>
    </r>
    <r>
      <rPr>
        <sz val="11"/>
        <rFont val="Calibri"/>
        <family val="2"/>
        <scheme val="minor"/>
      </rPr>
      <t xml:space="preserve"> -&gt; ft</t>
    </r>
    <r>
      <rPr>
        <vertAlign val="superscript"/>
        <sz val="11"/>
        <rFont val="Calibri"/>
        <family val="2"/>
        <scheme val="minor"/>
      </rPr>
      <t>2</t>
    </r>
    <r>
      <rPr>
        <sz val="11"/>
        <rFont val="Calibri"/>
        <family val="2"/>
        <scheme val="minor"/>
      </rPr>
      <t>/m</t>
    </r>
    <r>
      <rPr>
        <vertAlign val="superscript"/>
        <sz val="11"/>
        <rFont val="Calibri"/>
        <family val="2"/>
        <scheme val="minor"/>
      </rPr>
      <t>2</t>
    </r>
  </si>
  <si>
    <t>Conversions</t>
  </si>
  <si>
    <t>cu.ft</t>
  </si>
  <si>
    <t>Real Area</t>
  </si>
  <si>
    <t>cu.m</t>
  </si>
  <si>
    <t>1 cu.ft =</t>
  </si>
  <si>
    <t>Area must be greater than:</t>
  </si>
  <si>
    <t>HS31 Chamber Storage/Slice (ft^3)</t>
  </si>
  <si>
    <t>HS31              End Cap Storage/Slice (ft^3)</t>
  </si>
  <si>
    <t>HS31</t>
  </si>
  <si>
    <t>HS290</t>
  </si>
  <si>
    <t>System Height (in)</t>
  </si>
  <si>
    <t>Elevation (inches)</t>
  </si>
  <si>
    <t>Chamber Height (in)</t>
  </si>
  <si>
    <t>HS290 Chamber Storage/Slice (ft3)</t>
  </si>
  <si>
    <t>HS290               End Cap Storage/Slice (ft^3)</t>
  </si>
  <si>
    <t>1 chamber</t>
  </si>
  <si>
    <t>1 endcap</t>
  </si>
  <si>
    <t>mult chamber</t>
  </si>
  <si>
    <t>mult endcap</t>
  </si>
  <si>
    <t>Chamber Height (ft)</t>
  </si>
  <si>
    <t>m</t>
  </si>
  <si>
    <t>mm</t>
  </si>
  <si>
    <t>sq. m</t>
  </si>
  <si>
    <t>Incremental Single Chamber Storage (cu.m)</t>
  </si>
  <si>
    <t>Incremental Single End Cap Storage (cu.m)</t>
  </si>
  <si>
    <t>Incremental Total Chamber Storage (cu.m)</t>
  </si>
  <si>
    <t>Incremental Chamber, End Cap, &amp; Stone (cu.m)</t>
  </si>
  <si>
    <t>Cumulative Total Storage for System (cu.m)</t>
  </si>
  <si>
    <t>Cumulative System Storage (cu.m)</t>
  </si>
  <si>
    <t>Elevation (m)</t>
  </si>
  <si>
    <t>Chamber Height (mm)</t>
  </si>
  <si>
    <t>Chamber Height (m)</t>
  </si>
  <si>
    <t>Chamber Width (mm)</t>
  </si>
  <si>
    <t>Chamber Width (m)</t>
  </si>
  <si>
    <t>Chamber Spacing (mm)</t>
  </si>
  <si>
    <t>Chamber Installed Width (m)</t>
  </si>
  <si>
    <t>Chamber Length (installed) (mm)</t>
  </si>
  <si>
    <t>Chamber Length (installed) (m)</t>
  </si>
  <si>
    <t>Chamber Spacing (m)</t>
  </si>
  <si>
    <t>END CAP STONE LENGTH (in)</t>
  </si>
  <si>
    <t>END CAP STONE LENGTH (mm)</t>
  </si>
  <si>
    <t>Length of End Cap (m)</t>
  </si>
  <si>
    <t>Length of Installed End Cap (in)</t>
  </si>
  <si>
    <t>Length of Installed End Cap (mm)</t>
  </si>
  <si>
    <t>sq. mm</t>
  </si>
  <si>
    <t>Slice Name (in)</t>
  </si>
  <si>
    <r>
      <t>HS180 Chamber Storage/Slice (ft</t>
    </r>
    <r>
      <rPr>
        <vertAlign val="superscript"/>
        <sz val="10"/>
        <rFont val="Calibri"/>
        <family val="2"/>
        <scheme val="minor"/>
      </rPr>
      <t>3</t>
    </r>
    <r>
      <rPr>
        <sz val="10"/>
        <rFont val="Calibri"/>
        <family val="2"/>
        <scheme val="minor"/>
      </rPr>
      <t>/in)</t>
    </r>
  </si>
  <si>
    <t>HS180 End Cap Storage/Slice (ft3/in)</t>
  </si>
  <si>
    <t>HS75 Chamber Storage/Slice (ft3/in)</t>
  </si>
  <si>
    <t>HS75 End Cap Storage/Slice (ft3/in)</t>
  </si>
  <si>
    <t>HS290 Chamber Storage/Slice (ft3/in)</t>
  </si>
  <si>
    <t>HS31 Chamber Storage/Slice (ft3/in)</t>
  </si>
  <si>
    <t>HS31 End Cap Storage/Slice (ft3/in)</t>
  </si>
  <si>
    <t>Convert</t>
  </si>
  <si>
    <t>Chamber Installed Width (mm)</t>
  </si>
  <si>
    <t>System Height 
(mm)</t>
  </si>
  <si>
    <t>Samantha Ewald</t>
  </si>
  <si>
    <t>Date</t>
  </si>
  <si>
    <t>Version</t>
  </si>
  <si>
    <t>Author</t>
  </si>
  <si>
    <t>Edits</t>
  </si>
  <si>
    <t>Added HS31 and Hs290 to the list and make calculations to reflect adding them</t>
  </si>
  <si>
    <t>Made two separate metric and standard sheets to simplify the equations</t>
  </si>
  <si>
    <t>All slice data is saved in "Backend Calcs Standard" and should be only changed there. The "Backened Calcs Metric" references "Backend Calcs Standard"</t>
  </si>
  <si>
    <t>Buttons added to switch between metric and standard calcs</t>
  </si>
  <si>
    <t>Updated HS75 endcap volumes to match current design</t>
  </si>
  <si>
    <t>Added more logic and error messages to ensure bottom and top of stone is met per chamber</t>
  </si>
  <si>
    <t>Yellow Metrics in the "Backen Calcs Metric" are conversions needed for equations</t>
  </si>
  <si>
    <t>System Height
 (in)</t>
  </si>
  <si>
    <t>Incremental Stone Storage (cu.m)</t>
  </si>
  <si>
    <t>Incremental Total End Cap Storage (cu.m)</t>
  </si>
  <si>
    <t>top of chamber</t>
  </si>
  <si>
    <t>Perimeter Volume:</t>
  </si>
  <si>
    <t>HS290 End Cap Storage/Slice (ft3/in)</t>
  </si>
  <si>
    <t>W2-W5 in "Backened Calcs Standard and Metric", Values for "Length of Installed Endcap was changed to add the footer length. This matches pipe gallery blocks dimensions. A new revision of the specification sheets were also added</t>
  </si>
  <si>
    <t>Column "Stone Void Storage at this Slice" in "Backened Calcs Standard and Metric" added section to the forumla to take out a row of stone between chambers since previous calculations had extra stone in it.</t>
  </si>
  <si>
    <t>"Incremental End Cap Stone Void Volume" in "Backened Calcs Standard and Metric" was changed to reference installed endcap instead of installed endcap with stone since this is added later for perimeter extra</t>
  </si>
  <si>
    <t>Stage-storage (standard) had an accidental "sum" in the sheet. Deleted.</t>
  </si>
  <si>
    <t>Backened Calcs for stage storage had a line in the calcs that was incorrect. Fixed now.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</si>
</sst>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
    <numFmt numFmtId="165" formatCode="0.000000000000"/>
    <numFmt numFmtId="166" formatCode="0.0000"/>
    <numFmt numFmtId="167" formatCode="0.0"/>
  </numFmts>
  <fonts count="20" x14ac:knownFonts="1">
    <font>
      <sz val="11"/>
      <color theme="1"/>
      <name val="Calibri"/>
      <family val="2"/>
      <scheme val="minor"/>
    </font>
    <font>
      <sz val="9"/>
      <color theme="1"/>
      <name val="Calibri"/>
      <family val="2"/>
      <scheme val="minor"/>
    </font>
    <font>
      <sz val="14"/>
      <color rgb="FF222222"/>
      <name val="Arial"/>
      <family val="2"/>
    </font>
    <font>
      <i/>
      <sz val="9"/>
      <color theme="1"/>
      <name val="Calibri"/>
      <family val="2"/>
      <scheme val="minor"/>
    </font>
    <font>
      <b/>
      <sz val="9"/>
      <color theme="1"/>
      <name val="Calibri"/>
      <family val="2"/>
      <scheme val="minor"/>
    </font>
    <font>
      <sz val="11"/>
      <color theme="0"/>
      <name val="Calibri"/>
      <family val="2"/>
      <scheme val="minor"/>
    </font>
    <font>
      <sz val="11"/>
      <name val="Calibri"/>
      <family val="2"/>
      <scheme val="minor"/>
    </font>
    <font>
      <sz val="9"/>
      <name val="Calibri"/>
      <family val="2"/>
      <scheme val="minor"/>
    </font>
    <font>
      <vertAlign val="superscript"/>
      <sz val="9"/>
      <name val="Calibri"/>
      <family val="2"/>
      <scheme val="minor"/>
    </font>
    <font>
      <b/>
      <i/>
      <sz val="9"/>
      <color theme="1"/>
      <name val="Calibri"/>
      <family val="2"/>
      <scheme val="minor"/>
    </font>
    <font>
      <vertAlign val="superscript"/>
      <sz val="11"/>
      <name val="Calibri"/>
      <family val="2"/>
      <scheme val="minor"/>
    </font>
    <font>
      <sz val="11"/>
      <color rgb="FF000000"/>
      <name val="Calibri"/>
      <family val="2"/>
      <scheme val="minor"/>
    </font>
    <font>
      <sz val="9"/>
      <color indexed="81"/>
      <name val="Tahoma"/>
      <family val="2"/>
    </font>
    <font>
      <b/>
      <sz val="9"/>
      <color indexed="81"/>
      <name val="Tahoma"/>
      <family val="2"/>
    </font>
    <font>
      <sz val="9"/>
      <name val="Arial"/>
      <family val="2"/>
    </font>
    <font>
      <sz val="11"/>
      <color theme="1"/>
      <name val="Calibri"/>
      <family val="2"/>
      <scheme val="minor"/>
    </font>
    <font>
      <sz val="10"/>
      <name val="Calibri"/>
      <family val="2"/>
      <scheme val="minor"/>
    </font>
    <font>
      <vertAlign val="superscript"/>
      <sz val="10"/>
      <name val="Calibri"/>
      <family val="2"/>
      <scheme val="minor"/>
    </font>
    <font>
      <b/>
      <sz val="11"/>
      <name val="Calibri"/>
      <family val="2"/>
      <scheme val="minor"/>
    </font>
    <font>
      <b/>
      <sz val="9"/>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FF0000"/>
        <bgColor indexed="64"/>
      </patternFill>
    </fill>
    <fill>
      <patternFill patternType="solid">
        <fgColor rgb="FFFFFF0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bottom style="thin">
        <color indexed="64"/>
      </bottom>
      <diagonal/>
    </border>
  </borders>
  <cellStyleXfs count="2">
    <xf numFmtId="0" fontId="0" fillId="0" borderId="0"/>
    <xf numFmtId="43" fontId="15" fillId="0" borderId="0" applyFont="0" applyFill="0" applyBorder="0" applyAlignment="0" applyProtection="0"/>
  </cellStyleXfs>
  <cellXfs count="115">
    <xf numFmtId="0" fontId="0" fillId="0" borderId="0" xfId="0"/>
    <xf numFmtId="0" fontId="0" fillId="2" borderId="0" xfId="0" applyFill="1"/>
    <xf numFmtId="0" fontId="1" fillId="2" borderId="0" xfId="0" applyFont="1" applyFill="1"/>
    <xf numFmtId="0" fontId="0" fillId="0" borderId="0" xfId="0" applyFill="1"/>
    <xf numFmtId="0" fontId="1" fillId="3" borderId="1" xfId="0" applyFont="1" applyFill="1" applyBorder="1" applyAlignment="1" applyProtection="1">
      <alignment horizontal="center" vertical="center" wrapText="1"/>
    </xf>
    <xf numFmtId="2" fontId="1" fillId="3" borderId="1" xfId="0" applyNumberFormat="1"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2" fontId="1" fillId="2" borderId="0" xfId="0" applyNumberFormat="1" applyFont="1" applyFill="1" applyAlignment="1">
      <alignment horizontal="center"/>
    </xf>
    <xf numFmtId="0" fontId="1" fillId="0" borderId="0" xfId="0" applyFont="1" applyFill="1" applyBorder="1" applyAlignment="1">
      <alignment horizontal="center" vertical="center" wrapText="1"/>
    </xf>
    <xf numFmtId="0" fontId="2" fillId="0" borderId="0" xfId="0" applyFont="1"/>
    <xf numFmtId="0" fontId="0" fillId="0" borderId="0" xfId="0" applyBorder="1"/>
    <xf numFmtId="164" fontId="1" fillId="2" borderId="0" xfId="0" applyNumberFormat="1" applyFont="1" applyFill="1" applyAlignment="1">
      <alignment horizontal="center"/>
    </xf>
    <xf numFmtId="0" fontId="4" fillId="2" borderId="0" xfId="0" applyFont="1" applyFill="1"/>
    <xf numFmtId="0" fontId="0" fillId="2" borderId="0" xfId="0" applyFill="1" applyBorder="1" applyAlignment="1">
      <alignment horizontal="center"/>
    </xf>
    <xf numFmtId="0" fontId="1" fillId="2" borderId="0" xfId="0" applyFont="1" applyFill="1" applyAlignment="1">
      <alignment horizontal="center"/>
    </xf>
    <xf numFmtId="2" fontId="1" fillId="3" borderId="2" xfId="0" applyNumberFormat="1" applyFont="1" applyFill="1" applyBorder="1" applyAlignment="1" applyProtection="1">
      <alignment horizontal="center" vertical="center" wrapText="1"/>
    </xf>
    <xf numFmtId="0" fontId="1" fillId="3" borderId="1" xfId="0" applyFont="1" applyFill="1" applyBorder="1" applyAlignment="1">
      <alignment horizontal="center" vertical="center" wrapText="1"/>
    </xf>
    <xf numFmtId="0" fontId="4" fillId="2" borderId="0" xfId="0" applyFont="1" applyFill="1" applyAlignment="1"/>
    <xf numFmtId="0" fontId="4" fillId="2" borderId="0" xfId="0" applyFont="1" applyFill="1" applyAlignment="1">
      <alignment horizontal="left" indent="4"/>
    </xf>
    <xf numFmtId="0" fontId="0" fillId="0" borderId="0" xfId="0" quotePrefix="1" applyFill="1"/>
    <xf numFmtId="0" fontId="1" fillId="2" borderId="0" xfId="0" applyFont="1" applyFill="1" applyBorder="1" applyAlignment="1" applyProtection="1">
      <alignment horizontal="center"/>
      <protection locked="0"/>
    </xf>
    <xf numFmtId="9" fontId="1" fillId="2" borderId="0" xfId="0" applyNumberFormat="1" applyFont="1" applyFill="1" applyBorder="1" applyAlignment="1" applyProtection="1">
      <alignment horizontal="center"/>
      <protection locked="0"/>
    </xf>
    <xf numFmtId="0" fontId="5" fillId="0" borderId="0" xfId="0" applyFont="1" applyBorder="1"/>
    <xf numFmtId="0" fontId="4" fillId="2" borderId="0" xfId="0" applyFont="1" applyFill="1" applyAlignment="1">
      <alignment horizontal="left" indent="4"/>
    </xf>
    <xf numFmtId="0" fontId="6" fillId="0" borderId="0" xfId="0" applyFont="1" applyBorder="1"/>
    <xf numFmtId="0" fontId="7" fillId="0" borderId="0" xfId="0" applyFont="1" applyBorder="1"/>
    <xf numFmtId="0" fontId="7" fillId="0" borderId="0" xfId="0" applyFont="1" applyFill="1" applyBorder="1" applyAlignment="1">
      <alignment wrapText="1"/>
    </xf>
    <xf numFmtId="0" fontId="7" fillId="0" borderId="0" xfId="0" applyFont="1" applyFill="1" applyBorder="1"/>
    <xf numFmtId="0" fontId="6" fillId="0" borderId="0" xfId="0" quotePrefix="1" applyFont="1" applyBorder="1"/>
    <xf numFmtId="0" fontId="7" fillId="0" borderId="0" xfId="0" applyFont="1" applyFill="1" applyBorder="1" applyAlignment="1">
      <alignment horizontal="center" vertical="center" wrapText="1"/>
    </xf>
    <xf numFmtId="0" fontId="7" fillId="0" borderId="0" xfId="0" applyFont="1" applyFill="1" applyBorder="1" applyAlignment="1">
      <alignment horizontal="center"/>
    </xf>
    <xf numFmtId="2" fontId="7" fillId="0" borderId="0" xfId="0" applyNumberFormat="1" applyFont="1" applyFill="1" applyBorder="1" applyAlignment="1">
      <alignment horizontal="center"/>
    </xf>
    <xf numFmtId="2" fontId="6" fillId="0" borderId="0" xfId="0" applyNumberFormat="1" applyFont="1" applyBorder="1"/>
    <xf numFmtId="0" fontId="6" fillId="0" borderId="0" xfId="0" applyFont="1"/>
    <xf numFmtId="0" fontId="3" fillId="2" borderId="0" xfId="0" applyFont="1" applyFill="1" applyAlignment="1"/>
    <xf numFmtId="0" fontId="9" fillId="2" borderId="0" xfId="0" applyFont="1" applyFill="1" applyAlignment="1"/>
    <xf numFmtId="0" fontId="6" fillId="0" borderId="0" xfId="0" applyFont="1" applyBorder="1" applyAlignment="1">
      <alignment horizontal="right"/>
    </xf>
    <xf numFmtId="0" fontId="4" fillId="0" borderId="0" xfId="0" applyFont="1" applyFill="1" applyAlignment="1" applyProtection="1">
      <protection locked="0"/>
    </xf>
    <xf numFmtId="1" fontId="4" fillId="2" borderId="0" xfId="0" applyNumberFormat="1" applyFont="1" applyFill="1" applyBorder="1" applyAlignment="1" applyProtection="1">
      <alignment horizontal="left"/>
    </xf>
    <xf numFmtId="2" fontId="0" fillId="0" borderId="0" xfId="0" applyNumberFormat="1" applyFill="1"/>
    <xf numFmtId="0" fontId="6" fillId="0" borderId="0" xfId="0" applyFont="1" applyAlignment="1">
      <alignment horizontal="center" wrapText="1"/>
    </xf>
    <xf numFmtId="0" fontId="11" fillId="0" borderId="0" xfId="0" applyFont="1"/>
    <xf numFmtId="164" fontId="7" fillId="0" borderId="0" xfId="0" applyNumberFormat="1" applyFont="1" applyFill="1" applyAlignment="1">
      <alignment horizontal="center"/>
    </xf>
    <xf numFmtId="0" fontId="11" fillId="0" borderId="0" xfId="0" applyFont="1" applyBorder="1" applyAlignment="1">
      <alignment horizontal="center" vertical="center"/>
    </xf>
    <xf numFmtId="0" fontId="4" fillId="2" borderId="0" xfId="0" applyFont="1" applyFill="1" applyAlignment="1">
      <alignment horizontal="left" indent="4"/>
    </xf>
    <xf numFmtId="2"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Border="1" applyAlignment="1">
      <alignment horizontal="center" vertical="center"/>
    </xf>
    <xf numFmtId="0" fontId="6" fillId="3" borderId="0" xfId="0" applyFont="1" applyFill="1" applyBorder="1"/>
    <xf numFmtId="0" fontId="5" fillId="3" borderId="0" xfId="0" applyFont="1" applyFill="1" applyBorder="1"/>
    <xf numFmtId="0" fontId="6" fillId="0" borderId="0" xfId="0" applyFont="1" applyFill="1" applyBorder="1"/>
    <xf numFmtId="0" fontId="6" fillId="0" borderId="0" xfId="0" applyFont="1" applyFill="1" applyBorder="1" applyAlignment="1">
      <alignment horizontal="center" vertical="center"/>
    </xf>
    <xf numFmtId="0" fontId="6" fillId="0" borderId="0" xfId="0" applyFont="1" applyFill="1"/>
    <xf numFmtId="9" fontId="7" fillId="0" borderId="0" xfId="0" applyNumberFormat="1" applyFont="1" applyFill="1" applyBorder="1" applyAlignment="1">
      <alignment horizontal="center"/>
    </xf>
    <xf numFmtId="1" fontId="6" fillId="0" borderId="0" xfId="0" applyNumberFormat="1" applyFont="1" applyFill="1"/>
    <xf numFmtId="2" fontId="6" fillId="0" borderId="0" xfId="0" applyNumberFormat="1" applyFont="1" applyFill="1" applyBorder="1"/>
    <xf numFmtId="0" fontId="7" fillId="0" borderId="0" xfId="0" applyFont="1" applyFill="1" applyBorder="1" applyAlignment="1">
      <alignment vertical="top"/>
    </xf>
    <xf numFmtId="0" fontId="6" fillId="0" borderId="0" xfId="0" applyFont="1" applyFill="1" applyBorder="1" applyAlignment="1">
      <alignment horizontal="center" vertical="top"/>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0" fillId="0" borderId="0" xfId="0" applyFill="1" applyBorder="1" applyAlignment="1">
      <alignment horizontal="center" vertical="center"/>
    </xf>
    <xf numFmtId="0" fontId="7" fillId="0" borderId="0" xfId="0" applyFont="1" applyFill="1" applyAlignment="1">
      <alignment horizontal="center"/>
    </xf>
    <xf numFmtId="165" fontId="6" fillId="0" borderId="0" xfId="0" applyNumberFormat="1" applyFont="1" applyFill="1" applyBorder="1"/>
    <xf numFmtId="0" fontId="6" fillId="0" borderId="0"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Fill="1" applyBorder="1" applyAlignment="1">
      <alignment horizontal="right"/>
    </xf>
    <xf numFmtId="0" fontId="6" fillId="0" borderId="0" xfId="0" quotePrefix="1" applyFont="1" applyFill="1" applyBorder="1"/>
    <xf numFmtId="0" fontId="6" fillId="0" borderId="0" xfId="0" applyFont="1" applyFill="1" applyBorder="1" applyAlignment="1">
      <alignment wrapText="1"/>
    </xf>
    <xf numFmtId="0" fontId="0" fillId="0" borderId="0" xfId="0" quotePrefix="1"/>
    <xf numFmtId="0" fontId="6"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0" fillId="0" borderId="0" xfId="0" applyAlignment="1">
      <alignment horizontal="center" vertical="center"/>
    </xf>
    <xf numFmtId="0" fontId="6" fillId="0" borderId="0" xfId="0" applyFont="1" applyFill="1" applyAlignment="1">
      <alignment horizontal="center" vertical="center"/>
    </xf>
    <xf numFmtId="0" fontId="7" fillId="0" borderId="0" xfId="0" applyFont="1" applyFill="1" applyBorder="1" applyAlignment="1">
      <alignment horizontal="center" vertical="center"/>
    </xf>
    <xf numFmtId="0" fontId="6" fillId="0" borderId="0" xfId="0" applyFont="1" applyAlignment="1">
      <alignment horizontal="center" vertical="center"/>
    </xf>
    <xf numFmtId="9" fontId="7" fillId="0" borderId="0" xfId="0" applyNumberFormat="1" applyFont="1" applyFill="1" applyBorder="1" applyAlignment="1">
      <alignment horizontal="center" vertical="center"/>
    </xf>
    <xf numFmtId="1" fontId="6" fillId="0" borderId="0" xfId="0" applyNumberFormat="1" applyFont="1" applyFill="1" applyAlignment="1">
      <alignment horizontal="center" vertical="center"/>
    </xf>
    <xf numFmtId="2" fontId="6" fillId="0" borderId="0" xfId="0" applyNumberFormat="1" applyFont="1" applyFill="1" applyBorder="1" applyAlignment="1">
      <alignment horizontal="center" vertical="center"/>
    </xf>
    <xf numFmtId="0" fontId="7" fillId="0" borderId="0" xfId="0" applyFont="1" applyBorder="1" applyAlignment="1">
      <alignment horizontal="center" vertical="center"/>
    </xf>
    <xf numFmtId="0" fontId="6" fillId="0" borderId="0" xfId="0" quotePrefix="1" applyFont="1" applyFill="1" applyBorder="1" applyAlignment="1">
      <alignment horizontal="center" vertical="center"/>
    </xf>
    <xf numFmtId="2" fontId="7" fillId="0" borderId="0" xfId="0" applyNumberFormat="1" applyFont="1" applyFill="1" applyBorder="1" applyAlignment="1">
      <alignment horizontal="center" vertical="center"/>
    </xf>
    <xf numFmtId="2" fontId="6" fillId="0" borderId="0" xfId="0" applyNumberFormat="1" applyFont="1" applyBorder="1" applyAlignment="1">
      <alignment horizontal="center" vertical="center"/>
    </xf>
    <xf numFmtId="0" fontId="6" fillId="3" borderId="0" xfId="0" applyFont="1" applyFill="1" applyBorder="1" applyAlignment="1">
      <alignment horizontal="center" vertical="center"/>
    </xf>
    <xf numFmtId="0" fontId="5" fillId="3" borderId="0" xfId="0" applyFont="1" applyFill="1" applyBorder="1" applyAlignment="1">
      <alignment horizontal="center" vertical="center"/>
    </xf>
    <xf numFmtId="166" fontId="7" fillId="0" borderId="0" xfId="0" applyNumberFormat="1" applyFont="1" applyFill="1" applyBorder="1" applyAlignment="1">
      <alignment horizontal="center" vertical="center"/>
    </xf>
    <xf numFmtId="166" fontId="6" fillId="0" borderId="0" xfId="0" applyNumberFormat="1" applyFont="1" applyAlignment="1">
      <alignment horizontal="center" vertical="center"/>
    </xf>
    <xf numFmtId="166" fontId="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0" xfId="0" applyFont="1" applyAlignment="1">
      <alignment horizontal="center" vertical="center" wrapText="1"/>
    </xf>
    <xf numFmtId="0" fontId="18" fillId="3" borderId="0" xfId="0" applyFont="1" applyFill="1" applyBorder="1" applyAlignment="1">
      <alignment horizontal="center" vertical="center"/>
    </xf>
    <xf numFmtId="164" fontId="1" fillId="2" borderId="0" xfId="1" applyNumberFormat="1" applyFont="1" applyFill="1" applyAlignment="1">
      <alignment horizontal="center" vertical="center"/>
    </xf>
    <xf numFmtId="2" fontId="0" fillId="2" borderId="0" xfId="0" applyNumberFormat="1" applyFill="1"/>
    <xf numFmtId="1" fontId="1" fillId="2" borderId="0" xfId="1" applyNumberFormat="1" applyFont="1" applyFill="1" applyAlignment="1">
      <alignment horizontal="center" vertical="center"/>
    </xf>
    <xf numFmtId="0" fontId="7" fillId="3" borderId="1" xfId="0" applyFont="1" applyFill="1" applyBorder="1" applyAlignment="1" applyProtection="1">
      <alignment horizontal="center" vertical="center" wrapText="1"/>
    </xf>
    <xf numFmtId="2" fontId="7" fillId="3" borderId="2" xfId="0" applyNumberFormat="1" applyFont="1" applyFill="1" applyBorder="1" applyAlignment="1" applyProtection="1">
      <alignment horizontal="center" vertical="center" wrapText="1"/>
    </xf>
    <xf numFmtId="2" fontId="6" fillId="4" borderId="0" xfId="0" applyNumberFormat="1" applyFont="1" applyFill="1" applyBorder="1"/>
    <xf numFmtId="0" fontId="0" fillId="0" borderId="0" xfId="0" applyAlignment="1"/>
    <xf numFmtId="14" fontId="0" fillId="0" borderId="0" xfId="0" applyNumberFormat="1" applyAlignment="1"/>
    <xf numFmtId="0" fontId="14" fillId="5" borderId="0" xfId="0" applyFont="1" applyFill="1" applyBorder="1" applyAlignment="1">
      <alignment horizontal="center" vertical="center" wrapText="1"/>
    </xf>
    <xf numFmtId="0" fontId="6" fillId="5" borderId="0" xfId="0" applyFont="1" applyFill="1" applyAlignment="1">
      <alignment horizontal="center" vertical="center"/>
    </xf>
    <xf numFmtId="166" fontId="6" fillId="0" borderId="0" xfId="0" applyNumberFormat="1" applyFont="1" applyFill="1" applyAlignment="1">
      <alignment horizontal="center" vertical="center"/>
    </xf>
    <xf numFmtId="2" fontId="1" fillId="0" borderId="0" xfId="0" applyNumberFormat="1" applyFont="1" applyFill="1" applyAlignment="1">
      <alignment horizontal="center"/>
    </xf>
    <xf numFmtId="0" fontId="0" fillId="0" borderId="0" xfId="0" applyAlignment="1">
      <alignment wrapText="1"/>
    </xf>
    <xf numFmtId="0" fontId="6" fillId="5" borderId="0" xfId="0" applyFont="1" applyFill="1" applyBorder="1" applyAlignment="1">
      <alignment horizontal="center" vertical="center"/>
    </xf>
    <xf numFmtId="2" fontId="6" fillId="5" borderId="0" xfId="0" applyNumberFormat="1" applyFont="1" applyFill="1" applyBorder="1" applyAlignment="1">
      <alignment horizontal="center" vertical="center"/>
    </xf>
    <xf numFmtId="167" fontId="6" fillId="0" borderId="0" xfId="0" applyNumberFormat="1" applyFont="1" applyFill="1" applyBorder="1"/>
    <xf numFmtId="0" fontId="4" fillId="2" borderId="0" xfId="0" applyFont="1" applyFill="1" applyAlignment="1">
      <alignment horizontal="left" indent="4"/>
    </xf>
    <xf numFmtId="0" fontId="1" fillId="2" borderId="0" xfId="0" applyFont="1" applyFill="1" applyAlignment="1">
      <alignment horizontal="center" vertical="center" wrapText="1"/>
    </xf>
    <xf numFmtId="0" fontId="1" fillId="2" borderId="3" xfId="0" applyFont="1" applyFill="1" applyBorder="1" applyAlignment="1">
      <alignment horizontal="center" vertical="center" wrapText="1"/>
    </xf>
    <xf numFmtId="0" fontId="6" fillId="0" borderId="4" xfId="0" applyFont="1" applyFill="1" applyBorder="1" applyAlignment="1">
      <alignment horizontal="center"/>
    </xf>
    <xf numFmtId="0" fontId="6" fillId="0" borderId="4" xfId="0" applyFont="1" applyFill="1" applyBorder="1" applyAlignment="1">
      <alignment horizontal="center" vertical="center"/>
    </xf>
  </cellXfs>
  <cellStyles count="2">
    <cellStyle name="Comma" xfId="1" builtinId="3"/>
    <cellStyle name="Normal" xfId="0" builtinId="0"/>
  </cellStyles>
  <dxfs count="26">
    <dxf>
      <fill>
        <patternFill>
          <bgColor rgb="FFFF000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ont>
        <color theme="1"/>
      </font>
    </dxf>
    <dxf>
      <font>
        <color rgb="FFFF0000"/>
      </font>
    </dxf>
    <dxf>
      <fill>
        <patternFill>
          <bgColor rgb="FFFFFFCC"/>
        </patternFill>
      </fill>
      <border>
        <left style="thin">
          <color auto="1"/>
        </left>
        <right style="thin">
          <color auto="1"/>
        </right>
        <top style="thin">
          <color auto="1"/>
        </top>
        <bottom style="thin">
          <color auto="1"/>
        </bottom>
        <vertical/>
        <horizontal/>
      </border>
    </dxf>
    <dxf>
      <fill>
        <patternFill>
          <bgColor rgb="FFFF0000"/>
        </patternFill>
      </fill>
    </dxf>
    <dxf>
      <font>
        <color theme="0"/>
      </font>
    </dxf>
    <dxf>
      <fill>
        <patternFill>
          <bgColor rgb="FFFF000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ont>
        <color theme="1"/>
      </font>
    </dxf>
    <dxf>
      <font>
        <color rgb="FFFF0000"/>
      </font>
    </dxf>
    <dxf>
      <fill>
        <patternFill>
          <bgColor rgb="FFFFFFCC"/>
        </patternFill>
      </fill>
      <border>
        <left style="thin">
          <color auto="1"/>
        </left>
        <right style="thin">
          <color auto="1"/>
        </right>
        <top style="thin">
          <color auto="1"/>
        </top>
        <bottom style="thin">
          <color auto="1"/>
        </bottom>
        <vertical/>
        <horizontal/>
      </border>
    </dxf>
    <dxf>
      <fill>
        <patternFill>
          <bgColor rgb="FFFF0000"/>
        </patternFill>
      </fill>
    </dxf>
    <dxf>
      <font>
        <color theme="0"/>
      </font>
    </dxf>
  </dxfs>
  <tableStyles count="0" defaultTableStyle="TableStyleMedium2"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Backend Calcs Standard'!$A$4" fmlaRange="'Backend Calcs Standard'!$J$2:$J$4" sel="3" val="0"/>
</file>

<file path=xl/ctrlProps/ctrlProp2.xml><?xml version="1.0" encoding="utf-8"?>
<formControlPr xmlns="http://schemas.microsoft.com/office/spreadsheetml/2009/9/main" objectType="Drop" dropLines="4" dropStyle="combo" dx="22" fmlaLink="'Backend Calcs Standard'!$A$11" fmlaRange="'Backend Calcs Standard'!$Z$5:$Z$6" noThreeD="1" sel="1" val="0"/>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Drop" dropStyle="combo" dx="16" fmlaLink="'Backend Calcs Metric'!$A$4" fmlaRange="'Backend Calcs Metric'!$J$2:$J$4" sel="3" val="0"/>
</file>

<file path=xl/ctrlProps/ctrlProp5.xml><?xml version="1.0" encoding="utf-8"?>
<formControlPr xmlns="http://schemas.microsoft.com/office/spreadsheetml/2009/9/main" objectType="Drop" dropLines="4" dropStyle="combo" dx="22" fmlaLink="'Backend Calcs Metric'!$A$11" fmlaRange="'Backend Calcs Metric'!$Z$13:$Z$14" noThreeD="1" sel="1" val="0"/>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114300</xdr:rowOff>
        </xdr:from>
        <xdr:to>
          <xdr:col>5</xdr:col>
          <xdr:colOff>28575</xdr:colOff>
          <xdr:row>2</xdr:row>
          <xdr:rowOff>171450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6</xdr:col>
      <xdr:colOff>144780</xdr:colOff>
      <xdr:row>0</xdr:row>
      <xdr:rowOff>179070</xdr:rowOff>
    </xdr:from>
    <xdr:to>
      <xdr:col>10</xdr:col>
      <xdr:colOff>148590</xdr:colOff>
      <xdr:row>5</xdr:row>
      <xdr:rowOff>34686</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4396740" y="179070"/>
          <a:ext cx="2011680" cy="79097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514350</xdr:colOff>
          <xdr:row>7</xdr:row>
          <xdr:rowOff>28575</xdr:rowOff>
        </xdr:from>
        <xdr:to>
          <xdr:col>9</xdr:col>
          <xdr:colOff>542925</xdr:colOff>
          <xdr:row>8</xdr:row>
          <xdr:rowOff>9525</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9</xdr:row>
          <xdr:rowOff>85725</xdr:rowOff>
        </xdr:from>
        <xdr:to>
          <xdr:col>7</xdr:col>
          <xdr:colOff>514350</xdr:colOff>
          <xdr:row>10</xdr:row>
          <xdr:rowOff>152400</xdr:rowOff>
        </xdr:to>
        <xdr:sp macro="" textlink="">
          <xdr:nvSpPr>
            <xdr:cNvPr id="1037" name="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1" i="0" u="none" strike="noStrike" baseline="0">
                  <a:solidFill>
                    <a:srgbClr val="000000"/>
                  </a:solidFill>
                  <a:latin typeface="Calibri"/>
                  <a:cs typeface="Calibri"/>
                </a:rPr>
                <a:t>Go to Metric Calculations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114300</xdr:rowOff>
        </xdr:from>
        <xdr:to>
          <xdr:col>5</xdr:col>
          <xdr:colOff>28575</xdr:colOff>
          <xdr:row>2</xdr:row>
          <xdr:rowOff>171450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6</xdr:col>
      <xdr:colOff>144780</xdr:colOff>
      <xdr:row>0</xdr:row>
      <xdr:rowOff>179070</xdr:rowOff>
    </xdr:from>
    <xdr:to>
      <xdr:col>10</xdr:col>
      <xdr:colOff>34290</xdr:colOff>
      <xdr:row>5</xdr:row>
      <xdr:rowOff>34686</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4402455" y="179070"/>
          <a:ext cx="2013585" cy="80811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533400</xdr:colOff>
          <xdr:row>7</xdr:row>
          <xdr:rowOff>19050</xdr:rowOff>
        </xdr:from>
        <xdr:to>
          <xdr:col>9</xdr:col>
          <xdr:colOff>523875</xdr:colOff>
          <xdr:row>7</xdr:row>
          <xdr:rowOff>180975</xdr:rowOff>
        </xdr:to>
        <xdr:sp macro="" textlink="">
          <xdr:nvSpPr>
            <xdr:cNvPr id="4101" name="Drop Down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704850</xdr:colOff>
          <xdr:row>9</xdr:row>
          <xdr:rowOff>76200</xdr:rowOff>
        </xdr:from>
        <xdr:to>
          <xdr:col>7</xdr:col>
          <xdr:colOff>619125</xdr:colOff>
          <xdr:row>10</xdr:row>
          <xdr:rowOff>123825</xdr:rowOff>
        </xdr:to>
        <xdr:sp macro="" textlink="">
          <xdr:nvSpPr>
            <xdr:cNvPr id="4103" name="Button 7" descr="Go to Standard"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1" i="0" u="none" strike="noStrike" baseline="0">
                  <a:solidFill>
                    <a:srgbClr val="000000"/>
                  </a:solidFill>
                  <a:latin typeface="Calibri"/>
                  <a:cs typeface="Calibri"/>
                </a:rPr>
                <a:t>Go to Standard Calculations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337"/>
  <sheetViews>
    <sheetView tabSelected="1" workbookViewId="0">
      <selection activeCell="V11" sqref="V11"/>
    </sheetView>
  </sheetViews>
  <sheetFormatPr defaultRowHeight="15" x14ac:dyDescent="0.25"/>
  <cols>
    <col min="1" max="1" width="10.28515625" style="1" customWidth="1"/>
    <col min="2" max="3" width="10.42578125" style="1" customWidth="1"/>
    <col min="4" max="5" width="11" style="1" customWidth="1"/>
    <col min="6" max="6" width="10.7109375" customWidth="1"/>
    <col min="7" max="7" width="11.5703125" customWidth="1"/>
    <col min="8" max="8" width="11.7109375" hidden="1" customWidth="1"/>
    <col min="9" max="9" width="9.42578125" customWidth="1"/>
    <col min="11" max="11" width="3.5703125" style="1" customWidth="1"/>
    <col min="12" max="12" width="0" style="3" hidden="1" customWidth="1"/>
    <col min="13" max="13" width="9.28515625" style="3"/>
    <col min="17" max="17" width="10" bestFit="1" customWidth="1"/>
  </cols>
  <sheetData>
    <row r="1" spans="1:27" x14ac:dyDescent="0.25">
      <c r="F1" s="1"/>
      <c r="G1" s="1"/>
      <c r="H1" s="1"/>
      <c r="I1" s="1"/>
      <c r="J1" s="1"/>
    </row>
    <row r="2" spans="1:27" x14ac:dyDescent="0.25">
      <c r="F2" s="1"/>
      <c r="G2" s="1"/>
      <c r="H2" s="1"/>
      <c r="I2" s="1"/>
      <c r="J2" s="1"/>
    </row>
    <row r="3" spans="1:27" x14ac:dyDescent="0.25">
      <c r="A3" s="110" t="s">
        <v>0</v>
      </c>
      <c r="B3" s="110"/>
      <c r="C3" s="110"/>
      <c r="E3" s="13"/>
      <c r="F3" s="1"/>
      <c r="G3" s="1"/>
      <c r="H3" s="1"/>
      <c r="I3" s="1"/>
      <c r="J3" s="1"/>
      <c r="N3" s="69"/>
    </row>
    <row r="4" spans="1:27" x14ac:dyDescent="0.25">
      <c r="A4" s="110" t="s">
        <v>16</v>
      </c>
      <c r="B4" s="110"/>
      <c r="C4" s="110"/>
      <c r="E4" s="20">
        <v>25</v>
      </c>
      <c r="F4" s="1"/>
      <c r="G4" s="1"/>
      <c r="H4" s="1"/>
      <c r="I4" s="1"/>
      <c r="J4" s="1"/>
      <c r="N4" s="69"/>
    </row>
    <row r="5" spans="1:27" x14ac:dyDescent="0.25">
      <c r="A5" s="110" t="s">
        <v>1</v>
      </c>
      <c r="B5" s="110"/>
      <c r="C5" s="110"/>
      <c r="E5" s="20">
        <v>10</v>
      </c>
      <c r="F5" s="1"/>
      <c r="G5" s="1"/>
      <c r="H5" s="1"/>
      <c r="I5" s="1"/>
      <c r="J5" s="1"/>
      <c r="N5" s="69"/>
    </row>
    <row r="6" spans="1:27" x14ac:dyDescent="0.25">
      <c r="A6" s="110" t="s">
        <v>2</v>
      </c>
      <c r="B6" s="110"/>
      <c r="C6" s="110"/>
      <c r="E6" s="21">
        <v>0.4</v>
      </c>
      <c r="F6" s="1"/>
      <c r="G6" s="1"/>
      <c r="H6" s="1"/>
      <c r="I6" s="1"/>
      <c r="J6" s="1"/>
    </row>
    <row r="7" spans="1:27" x14ac:dyDescent="0.25">
      <c r="A7" s="110" t="s">
        <v>56</v>
      </c>
      <c r="B7" s="110"/>
      <c r="C7" s="110"/>
      <c r="E7" s="20">
        <v>0</v>
      </c>
      <c r="F7" s="2" t="str">
        <f>IF('Backend Calcs Standard'!$A$12=1, "ft","m")</f>
        <v>ft</v>
      </c>
      <c r="G7" s="1"/>
      <c r="H7" s="1"/>
      <c r="I7" s="1"/>
      <c r="J7" s="1"/>
    </row>
    <row r="8" spans="1:27" x14ac:dyDescent="0.25">
      <c r="A8" s="18" t="s">
        <v>54</v>
      </c>
      <c r="B8" s="17"/>
      <c r="C8" s="17"/>
      <c r="E8" s="20">
        <v>9</v>
      </c>
      <c r="F8" s="2" t="str">
        <f>IF('Backend Calcs Standard'!$A$12=1, "in.","mm")</f>
        <v>in.</v>
      </c>
      <c r="G8" s="12" t="s">
        <v>25</v>
      </c>
      <c r="H8" s="1"/>
      <c r="I8" s="1"/>
      <c r="J8" s="1"/>
    </row>
    <row r="9" spans="1:27" ht="14.25" customHeight="1" x14ac:dyDescent="0.25">
      <c r="A9" s="18" t="s">
        <v>55</v>
      </c>
      <c r="B9" s="17"/>
      <c r="C9" s="17"/>
      <c r="E9" s="20">
        <v>12</v>
      </c>
      <c r="F9" s="2" t="str">
        <f>IF('Backend Calcs Standard'!$A$12=1, "in.","mm")</f>
        <v>in.</v>
      </c>
      <c r="G9" s="12"/>
      <c r="H9" s="1"/>
      <c r="I9" s="1"/>
      <c r="J9" s="1"/>
      <c r="S9" s="8"/>
      <c r="T9" s="8"/>
      <c r="U9" s="8"/>
      <c r="V9" s="8"/>
      <c r="W9" s="8"/>
      <c r="X9" s="8"/>
      <c r="Y9" s="8"/>
      <c r="Z9" s="8"/>
      <c r="AA9" s="10"/>
    </row>
    <row r="10" spans="1:27" ht="15" customHeight="1" x14ac:dyDescent="0.25">
      <c r="A10" s="23"/>
      <c r="B10" s="17"/>
      <c r="C10" s="17"/>
      <c r="E10" s="20"/>
      <c r="F10" s="2"/>
      <c r="G10" s="12"/>
      <c r="H10" s="1"/>
      <c r="I10" s="1"/>
      <c r="J10" s="1"/>
      <c r="S10" s="8"/>
      <c r="T10" s="8"/>
      <c r="U10" s="8"/>
      <c r="V10" s="8"/>
      <c r="W10" s="8"/>
      <c r="X10" s="8"/>
      <c r="Y10" s="8"/>
      <c r="Z10" s="8"/>
      <c r="AA10" s="10"/>
    </row>
    <row r="11" spans="1:27" ht="13.5" customHeight="1" x14ac:dyDescent="0.25">
      <c r="B11" s="23" t="str">
        <f>IF('Backend Calcs Standard'!A11=1,"Area of System**", " ")</f>
        <v>Area of System**</v>
      </c>
      <c r="C11" s="17"/>
      <c r="D11" s="37">
        <v>1493</v>
      </c>
      <c r="E11" s="14" t="str">
        <f>IF('Backend Calcs Standard'!$A$11=1,IF('Backend Calcs Standard'!$A$12=1, "sq.ft","sq.m"),"")</f>
        <v>sq.ft</v>
      </c>
      <c r="F11" s="2"/>
      <c r="G11" s="12"/>
      <c r="H11" s="1"/>
      <c r="I11" s="1"/>
      <c r="J11" s="1"/>
      <c r="S11" s="8"/>
      <c r="T11" s="8"/>
      <c r="U11" s="8"/>
      <c r="V11" s="8"/>
      <c r="W11" s="8"/>
      <c r="X11" s="8"/>
      <c r="Y11" s="8"/>
      <c r="Z11" s="8"/>
      <c r="AA11" s="10"/>
    </row>
    <row r="12" spans="1:27" ht="13.15" customHeight="1" x14ac:dyDescent="0.25">
      <c r="A12" s="23"/>
      <c r="C12" s="34" t="str">
        <f>IF('Backend Calcs Standard'!A11=1,"**Area must be greater than: ", " ")</f>
        <v xml:space="preserve">**Area must be greater than: </v>
      </c>
      <c r="D12" s="35"/>
      <c r="E12" s="38" t="str">
        <f>'Backend Calcs Standard'!H15</f>
        <v>1492 sq.ft</v>
      </c>
      <c r="F12" s="2"/>
      <c r="G12" s="12"/>
      <c r="H12" s="1"/>
      <c r="I12" s="1"/>
      <c r="J12" s="1"/>
      <c r="S12" s="8"/>
      <c r="T12" s="8"/>
      <c r="U12" s="8"/>
      <c r="V12" s="8"/>
      <c r="W12" s="8"/>
      <c r="X12" s="8"/>
      <c r="Y12" s="8"/>
      <c r="Z12" s="8"/>
      <c r="AA12" s="10"/>
    </row>
    <row r="13" spans="1:27" ht="14.25" customHeight="1" x14ac:dyDescent="0.25">
      <c r="B13" s="111" t="s">
        <v>61</v>
      </c>
      <c r="C13" s="111"/>
      <c r="D13" s="111"/>
      <c r="E13" s="111"/>
      <c r="F13" s="111"/>
      <c r="G13" s="111"/>
      <c r="H13" s="111"/>
      <c r="I13" s="111"/>
      <c r="J13" s="1"/>
    </row>
    <row r="14" spans="1:27" ht="20.65" customHeight="1" thickBot="1" x14ac:dyDescent="0.3">
      <c r="B14" s="112"/>
      <c r="C14" s="112"/>
      <c r="D14" s="112"/>
      <c r="E14" s="112"/>
      <c r="F14" s="112"/>
      <c r="G14" s="112"/>
      <c r="H14" s="112"/>
      <c r="I14" s="112"/>
      <c r="J14" s="1"/>
    </row>
    <row r="15" spans="1:27" ht="68.25" customHeight="1" thickBot="1" x14ac:dyDescent="0.3">
      <c r="A15" s="4" t="s">
        <v>137</v>
      </c>
      <c r="B15" s="15" t="str">
        <f>IF('Backend Calcs Standard'!A12=1, "Incremental Single Chamber Storage (cu.ft)","Incremental Single Chamber Storage (cu.m)")</f>
        <v>Incremental Single Chamber Storage (cu.ft)</v>
      </c>
      <c r="C15" s="5" t="str">
        <f>IF('Backend Calcs Standard'!A12=1,"Incremental Single End Cap Storage (cu.ft)","Incremental Single End Cap Storage (cu.m)")</f>
        <v>Incremental Single End Cap Storage (cu.ft)</v>
      </c>
      <c r="D15" s="5" t="str">
        <f>IF('Backend Calcs Standard'!A12=1,"Incremental Total Chamber Storage (cu.ft)","Incremental Total Chamber Storage (cu.m)")</f>
        <v>Incremental Total Chamber Storage (cu.ft)</v>
      </c>
      <c r="E15" s="6" t="str">
        <f>IF('Backend Calcs Standard'!A12=1,"Incremental Total End Cap Storage (cu.ft)","Incremental Total End Cap Storage (cu.m)")</f>
        <v>Incremental Total End Cap Storage (cu.ft)</v>
      </c>
      <c r="F15" s="4" t="str">
        <f>IF('Backend Calcs Standard'!A12=1,"Incremental Stone Storage (cu.ft)","Incremental Stone Storage (cu.m)")</f>
        <v>Incremental Stone Storage (cu.ft)</v>
      </c>
      <c r="G15" s="6" t="str">
        <f>IF('Backend Calcs Standard'!A12=1,"Incremental Chamber, End Cap, &amp; Stone (cu.ft)","Incremental Chamber, End Cap, &amp; Stone (cu.m)")</f>
        <v>Incremental Chamber, End Cap, &amp; Stone (cu.ft)</v>
      </c>
      <c r="H15" s="5" t="str">
        <f>IF('Backend Calcs Standard'!A12=1,"Cumulative Total Storage for System (cu.ft)","Cumulative Total Storage for System (cu.m)")</f>
        <v>Cumulative Total Storage for System (cu.ft)</v>
      </c>
      <c r="I15" s="16" t="str">
        <f>IF('Backend Calcs Standard'!A12=1,"Cumulative System Storage (cu.ft)","Cumulative System Storage (cu.m)")</f>
        <v>Cumulative System Storage (cu.ft)</v>
      </c>
      <c r="J15" s="16" t="str">
        <f>IF('Backend Calcs Standard'!A12=1,"Elevation (ft)","Elevation (m)")</f>
        <v>Elevation (ft)</v>
      </c>
    </row>
    <row r="16" spans="1:27" x14ac:dyDescent="0.25">
      <c r="A16" s="14">
        <f>IFERROR(IF(B16="","",'Backend Calcs Standard'!P17),"")</f>
        <v>66</v>
      </c>
      <c r="B16" s="11">
        <f>IFERROR(IF(C16="","",(IF('Backend Calcs Standard'!$A$12=1,'Backend Calcs Standard'!S17,(('Backend Calcs Standard'!S17)*0.0283168)))),"")</f>
        <v>0</v>
      </c>
      <c r="C16" s="42">
        <f>IFERROR(IF(D16="","",(IF('Backend Calcs Standard'!$A$12=1,'Backend Calcs Standard'!T17,(('Backend Calcs Standard'!T17)*0.0283168)))),"")</f>
        <v>0</v>
      </c>
      <c r="D16" s="11">
        <f>IFERROR(IF(E16="","",(IF('Backend Calcs Standard'!$A$12=1,'Backend Calcs Standard'!U17,(('Backend Calcs Standard'!U17)*0.0283168)))),"")</f>
        <v>0</v>
      </c>
      <c r="E16" s="11">
        <f>IFERROR(IF(F16="","",(IF('Backend Calcs Standard'!$A$12=1,'Backend Calcs Standard'!V17,(('Backend Calcs Standard'!V17)*0.0283168)))),"")</f>
        <v>0</v>
      </c>
      <c r="F16" s="7">
        <f>IF(I16="","",(IF('Backend Calcs Standard'!$A$12=1,'Backend Calcs Standard'!W17,('Backend Calcs Standard'!W17*0.0283168))))</f>
        <v>49.766666666666673</v>
      </c>
      <c r="G16" s="7">
        <f t="shared" ref="G16:G79" si="0">IFERROR(IF(F16="","",(F16+E16+D16)),"")</f>
        <v>49.766666666666673</v>
      </c>
      <c r="H16" s="7">
        <f>IF('Backend Calcs Standard'!$A$12=1,'Backend Calcs Standard'!X17,('Backend Calcs Standard'!X17*0.0283168))</f>
        <v>49.766666666666673</v>
      </c>
      <c r="I16" s="105">
        <f>IFERROR(IF(H16="","",(IF('Backend Calcs Standard'!$A$12=1,'Backend Calcs Standard'!Y17,('Backend Calcs Standard'!Y17*0.0283168)))),"")</f>
        <v>5080.1678472222202</v>
      </c>
      <c r="J16" s="7">
        <f>IF(A16="","",IF('Backend Calcs Standard'!$A$12=1,'Backend Calcs Standard'!Z17,'Backend Calcs Standard'!O17))</f>
        <v>5.5</v>
      </c>
      <c r="L16" s="39">
        <f>IF(G16="","",G16*12)</f>
        <v>597.20000000000005</v>
      </c>
    </row>
    <row r="17" spans="1:12" x14ac:dyDescent="0.25">
      <c r="A17" s="14">
        <f>IFERROR(IF(B17="","",'Backend Calcs Standard'!P18),"")</f>
        <v>65</v>
      </c>
      <c r="B17" s="11">
        <f>IFERROR(IF(C17="","",(IF('Backend Calcs Standard'!$A$12=1,'Backend Calcs Standard'!S18,(('Backend Calcs Standard'!S18)*0.0283168)))),"")</f>
        <v>0</v>
      </c>
      <c r="C17" s="11">
        <f>IFERROR(IF(D17="","",(IF('Backend Calcs Standard'!$A$12=1,'Backend Calcs Standard'!T18,(('Backend Calcs Standard'!T18)*0.0283168)))),"")</f>
        <v>0</v>
      </c>
      <c r="D17" s="11">
        <f>IFERROR(IF(E17="","",(IF('Backend Calcs Standard'!$A$12=1,'Backend Calcs Standard'!U18,(('Backend Calcs Standard'!U18)*0.0283168)))),"")</f>
        <v>0</v>
      </c>
      <c r="E17" s="11">
        <f>IFERROR(IF(F17="","",(IF('Backend Calcs Standard'!$A$12=1,'Backend Calcs Standard'!V18,(('Backend Calcs Standard'!V18)*0.0283168)))),"")</f>
        <v>0</v>
      </c>
      <c r="F17" s="7">
        <f>IF(I17="","",(IF('Backend Calcs Standard'!$A$12=1,'Backend Calcs Standard'!W18,('Backend Calcs Standard'!W18*0.0283168))))</f>
        <v>49.766666666666673</v>
      </c>
      <c r="G17" s="7">
        <f t="shared" si="0"/>
        <v>49.766666666666673</v>
      </c>
      <c r="H17" s="7">
        <f>IF('Backend Calcs Standard'!$A$12=1,'Backend Calcs Standard'!X18,('Backend Calcs Standard'!X18*0.0283168))</f>
        <v>49.766666666666673</v>
      </c>
      <c r="I17" s="7">
        <f>IFERROR(IF(H17="","",(IF('Backend Calcs Standard'!$A$12=1,'Backend Calcs Standard'!Y18,('Backend Calcs Standard'!Y18*0.0283168)))),"")</f>
        <v>5030.4011805555538</v>
      </c>
      <c r="J17" s="7">
        <f>IF(A17="","",IF('Backend Calcs Standard'!$A$12=1,'Backend Calcs Standard'!Z18,'Backend Calcs Standard'!O18))</f>
        <v>5.4166666666666661</v>
      </c>
      <c r="L17" s="39">
        <f t="shared" ref="L17:L80" si="1">IF(G17="","",G17*12)</f>
        <v>597.20000000000005</v>
      </c>
    </row>
    <row r="18" spans="1:12" x14ac:dyDescent="0.25">
      <c r="A18" s="14">
        <f>IFERROR(IF(B18="","",'Backend Calcs Standard'!P19),"")</f>
        <v>64</v>
      </c>
      <c r="B18" s="11">
        <f>IFERROR(IF(C18="","",(IF('Backend Calcs Standard'!$A$12=1,'Backend Calcs Standard'!S19,(('Backend Calcs Standard'!S19)*0.0283168)))),"")</f>
        <v>0</v>
      </c>
      <c r="C18" s="11">
        <f>IFERROR(IF(D18="","",(IF('Backend Calcs Standard'!$A$12=1,'Backend Calcs Standard'!T19,(('Backend Calcs Standard'!T19)*0.0283168)))),"")</f>
        <v>0</v>
      </c>
      <c r="D18" s="11">
        <f>IFERROR(IF(E18="","",(IF('Backend Calcs Standard'!$A$12=1,'Backend Calcs Standard'!U19,(('Backend Calcs Standard'!U19)*0.0283168)))),"")</f>
        <v>0</v>
      </c>
      <c r="E18" s="11">
        <f>IFERROR(IF(F18="","",(IF('Backend Calcs Standard'!$A$12=1,'Backend Calcs Standard'!V19,(('Backend Calcs Standard'!V19)*0.0283168)))),"")</f>
        <v>0</v>
      </c>
      <c r="F18" s="7">
        <f>IF(I18="","",(IF('Backend Calcs Standard'!$A$12=1,'Backend Calcs Standard'!W19,('Backend Calcs Standard'!W19*0.0283168))))</f>
        <v>49.766666666666673</v>
      </c>
      <c r="G18" s="7">
        <f t="shared" si="0"/>
        <v>49.766666666666673</v>
      </c>
      <c r="H18" s="7">
        <f>IF('Backend Calcs Standard'!$A$12=1,'Backend Calcs Standard'!X19,('Backend Calcs Standard'!X19*0.0283168))</f>
        <v>49.766666666666673</v>
      </c>
      <c r="I18" s="7">
        <f>IFERROR(IF(H18="","",(IF('Backend Calcs Standard'!$A$12=1,'Backend Calcs Standard'!Y19,('Backend Calcs Standard'!Y19*0.0283168)))),"")</f>
        <v>4980.6345138888873</v>
      </c>
      <c r="J18" s="7">
        <f>IF(A18="","",IF('Backend Calcs Standard'!$A$12=1,'Backend Calcs Standard'!Z19,'Backend Calcs Standard'!O19))</f>
        <v>5.333333333333333</v>
      </c>
      <c r="L18" s="39">
        <f t="shared" si="1"/>
        <v>597.20000000000005</v>
      </c>
    </row>
    <row r="19" spans="1:12" x14ac:dyDescent="0.25">
      <c r="A19" s="14">
        <f>IFERROR(IF(B19="","",'Backend Calcs Standard'!P20),"")</f>
        <v>63</v>
      </c>
      <c r="B19" s="11">
        <f>IFERROR(IF(C19="","",(IF('Backend Calcs Standard'!$A$12=1,'Backend Calcs Standard'!S20,(('Backend Calcs Standard'!S20)*0.0283168)))),"")</f>
        <v>0</v>
      </c>
      <c r="C19" s="11">
        <f>IFERROR(IF(D19="","",(IF('Backend Calcs Standard'!$A$12=1,'Backend Calcs Standard'!T20,(('Backend Calcs Standard'!T20)*0.0283168)))),"")</f>
        <v>0</v>
      </c>
      <c r="D19" s="11">
        <f>IFERROR(IF(E19="","",(IF('Backend Calcs Standard'!$A$12=1,'Backend Calcs Standard'!U20,(('Backend Calcs Standard'!U20)*0.0283168)))),"")</f>
        <v>0</v>
      </c>
      <c r="E19" s="11">
        <f>IFERROR(IF(F19="","",(IF('Backend Calcs Standard'!$A$12=1,'Backend Calcs Standard'!V20,(('Backend Calcs Standard'!V20)*0.0283168)))),"")</f>
        <v>0</v>
      </c>
      <c r="F19" s="7">
        <f>IF(I19="","",(IF('Backend Calcs Standard'!$A$12=1,'Backend Calcs Standard'!W20,('Backend Calcs Standard'!W20*0.0283168))))</f>
        <v>49.766666666666673</v>
      </c>
      <c r="G19" s="7">
        <f t="shared" si="0"/>
        <v>49.766666666666673</v>
      </c>
      <c r="H19" s="7">
        <f>IF('Backend Calcs Standard'!$A$12=1,'Backend Calcs Standard'!X20,('Backend Calcs Standard'!X20*0.0283168))</f>
        <v>49.766666666666673</v>
      </c>
      <c r="I19" s="7">
        <f>IFERROR(IF(H19="","",(IF('Backend Calcs Standard'!$A$12=1,'Backend Calcs Standard'!Y20,('Backend Calcs Standard'!Y20*0.0283168)))),"")</f>
        <v>4930.8678472222209</v>
      </c>
      <c r="J19" s="7">
        <f>IF(A19="","",IF('Backend Calcs Standard'!$A$12=1,'Backend Calcs Standard'!Z20,'Backend Calcs Standard'!O20))</f>
        <v>5.25</v>
      </c>
      <c r="L19" s="39">
        <f t="shared" si="1"/>
        <v>597.20000000000005</v>
      </c>
    </row>
    <row r="20" spans="1:12" x14ac:dyDescent="0.25">
      <c r="A20" s="14">
        <f>IFERROR(IF(B20="","",'Backend Calcs Standard'!P21),"")</f>
        <v>62</v>
      </c>
      <c r="B20" s="11">
        <f>IFERROR(IF(C20="","",(IF('Backend Calcs Standard'!$A$12=1,'Backend Calcs Standard'!S21,(('Backend Calcs Standard'!S21)*0.0283168)))),"")</f>
        <v>0</v>
      </c>
      <c r="C20" s="11">
        <f>IFERROR(IF(D20="","",(IF('Backend Calcs Standard'!$A$12=1,'Backend Calcs Standard'!T21,(('Backend Calcs Standard'!T21)*0.0283168)))),"")</f>
        <v>0</v>
      </c>
      <c r="D20" s="11">
        <f>IFERROR(IF(E20="","",(IF('Backend Calcs Standard'!$A$12=1,'Backend Calcs Standard'!U21,(('Backend Calcs Standard'!U21)*0.0283168)))),"")</f>
        <v>0</v>
      </c>
      <c r="E20" s="11">
        <f>IFERROR(IF(F20="","",(IF('Backend Calcs Standard'!$A$12=1,'Backend Calcs Standard'!V21,(('Backend Calcs Standard'!V21)*0.0283168)))),"")</f>
        <v>0</v>
      </c>
      <c r="F20" s="7">
        <f>IF(I20="","",(IF('Backend Calcs Standard'!$A$12=1,'Backend Calcs Standard'!W21,('Backend Calcs Standard'!W21*0.0283168))))</f>
        <v>49.766666666666673</v>
      </c>
      <c r="G20" s="7">
        <f t="shared" si="0"/>
        <v>49.766666666666673</v>
      </c>
      <c r="H20" s="7">
        <f>IF('Backend Calcs Standard'!$A$12=1,'Backend Calcs Standard'!X21,('Backend Calcs Standard'!X21*0.0283168))</f>
        <v>49.766666666666673</v>
      </c>
      <c r="I20" s="7">
        <f>IFERROR(IF(H20="","",(IF('Backend Calcs Standard'!$A$12=1,'Backend Calcs Standard'!Y21,('Backend Calcs Standard'!Y21*0.0283168)))),"")</f>
        <v>4881.1011805555545</v>
      </c>
      <c r="J20" s="7">
        <f>IF(A20="","",IF('Backend Calcs Standard'!$A$12=1,'Backend Calcs Standard'!Z21,'Backend Calcs Standard'!O21))</f>
        <v>5.1666666666666661</v>
      </c>
      <c r="L20" s="39">
        <f t="shared" si="1"/>
        <v>597.20000000000005</v>
      </c>
    </row>
    <row r="21" spans="1:12" x14ac:dyDescent="0.25">
      <c r="A21" s="14">
        <f>IFERROR(IF(B21="","",'Backend Calcs Standard'!P22),"")</f>
        <v>61</v>
      </c>
      <c r="B21" s="11">
        <f>IFERROR(IF(C21="","",(IF('Backend Calcs Standard'!$A$12=1,'Backend Calcs Standard'!S22,(('Backend Calcs Standard'!S22)*0.0283168)))),"")</f>
        <v>0</v>
      </c>
      <c r="C21" s="11">
        <f>IFERROR(IF(D21="","",(IF('Backend Calcs Standard'!$A$12=1,'Backend Calcs Standard'!T22,(('Backend Calcs Standard'!T22)*0.0283168)))),"")</f>
        <v>0</v>
      </c>
      <c r="D21" s="11">
        <f>IFERROR(IF(E21="","",(IF('Backend Calcs Standard'!$A$12=1,'Backend Calcs Standard'!U22,(('Backend Calcs Standard'!U22)*0.0283168)))),"")</f>
        <v>0</v>
      </c>
      <c r="E21" s="11">
        <f>IFERROR(IF(F21="","",(IF('Backend Calcs Standard'!$A$12=1,'Backend Calcs Standard'!V22,(('Backend Calcs Standard'!V22)*0.0283168)))),"")</f>
        <v>0</v>
      </c>
      <c r="F21" s="7">
        <f>IF(I21="","",(IF('Backend Calcs Standard'!$A$12=1,'Backend Calcs Standard'!W22,('Backend Calcs Standard'!W22*0.0283168))))</f>
        <v>49.766666666666673</v>
      </c>
      <c r="G21" s="7">
        <f t="shared" si="0"/>
        <v>49.766666666666673</v>
      </c>
      <c r="H21" s="7">
        <f>IF('Backend Calcs Standard'!$A$12=1,'Backend Calcs Standard'!X22,('Backend Calcs Standard'!X22*0.0283168))</f>
        <v>49.766666666666673</v>
      </c>
      <c r="I21" s="7">
        <f>IFERROR(IF(H21="","",(IF('Backend Calcs Standard'!$A$12=1,'Backend Calcs Standard'!Y22,('Backend Calcs Standard'!Y22*0.0283168)))),"")</f>
        <v>4831.3345138888881</v>
      </c>
      <c r="J21" s="7">
        <f>IF(A21="","",IF('Backend Calcs Standard'!$A$12=1,'Backend Calcs Standard'!Z22,'Backend Calcs Standard'!O22))</f>
        <v>5.083333333333333</v>
      </c>
      <c r="L21" s="39">
        <f t="shared" si="1"/>
        <v>597.20000000000005</v>
      </c>
    </row>
    <row r="22" spans="1:12" x14ac:dyDescent="0.25">
      <c r="A22" s="14">
        <f>IFERROR(IF(B22="","",'Backend Calcs Standard'!P23),"")</f>
        <v>60</v>
      </c>
      <c r="B22" s="11">
        <f>IFERROR(IF(C22="","",(IF('Backend Calcs Standard'!$A$12=1,'Backend Calcs Standard'!S23,(('Backend Calcs Standard'!S23)*0.0283168)))),"")</f>
        <v>0</v>
      </c>
      <c r="C22" s="11">
        <f>IFERROR(IF(D22="","",(IF('Backend Calcs Standard'!$A$12=1,'Backend Calcs Standard'!T23,(('Backend Calcs Standard'!T23)*0.0283168)))),"")</f>
        <v>0</v>
      </c>
      <c r="D22" s="11">
        <f>IFERROR(IF(E22="","",(IF('Backend Calcs Standard'!$A$12=1,'Backend Calcs Standard'!U23,(('Backend Calcs Standard'!U23)*0.0283168)))),"")</f>
        <v>0</v>
      </c>
      <c r="E22" s="11">
        <f>IFERROR(IF(F22="","",(IF('Backend Calcs Standard'!$A$12=1,'Backend Calcs Standard'!V23,(('Backend Calcs Standard'!V23)*0.0283168)))),"")</f>
        <v>0</v>
      </c>
      <c r="F22" s="7">
        <f>IF(I22="","",(IF('Backend Calcs Standard'!$A$12=1,'Backend Calcs Standard'!W23,('Backend Calcs Standard'!W23*0.0283168))))</f>
        <v>49.766666666666673</v>
      </c>
      <c r="G22" s="7">
        <f t="shared" si="0"/>
        <v>49.766666666666673</v>
      </c>
      <c r="H22" s="7">
        <f>IF('Backend Calcs Standard'!$A$12=1,'Backend Calcs Standard'!X23,('Backend Calcs Standard'!X23*0.0283168))</f>
        <v>49.766666666666673</v>
      </c>
      <c r="I22" s="7">
        <f>IFERROR(IF(H22="","",(IF('Backend Calcs Standard'!$A$12=1,'Backend Calcs Standard'!Y23,('Backend Calcs Standard'!Y23*0.0283168)))),"")</f>
        <v>4781.5678472222216</v>
      </c>
      <c r="J22" s="7">
        <f>IF(A22="","",IF('Backend Calcs Standard'!$A$12=1,'Backend Calcs Standard'!Z23,'Backend Calcs Standard'!O23))</f>
        <v>5</v>
      </c>
      <c r="L22" s="39">
        <f t="shared" si="1"/>
        <v>597.20000000000005</v>
      </c>
    </row>
    <row r="23" spans="1:12" x14ac:dyDescent="0.25">
      <c r="A23" s="14">
        <f>IFERROR(IF(B23="","",'Backend Calcs Standard'!P24),"")</f>
        <v>59</v>
      </c>
      <c r="B23" s="11">
        <f>IFERROR(IF(C23="","",(IF('Backend Calcs Standard'!$A$12=1,'Backend Calcs Standard'!S24,(('Backend Calcs Standard'!S24)*0.0283168)))),"")</f>
        <v>0</v>
      </c>
      <c r="C23" s="11">
        <f>IFERROR(IF(D23="","",(IF('Backend Calcs Standard'!$A$12=1,'Backend Calcs Standard'!T24,(('Backend Calcs Standard'!T24)*0.0283168)))),"")</f>
        <v>0</v>
      </c>
      <c r="D23" s="11">
        <f>IFERROR(IF(E23="","",(IF('Backend Calcs Standard'!$A$12=1,'Backend Calcs Standard'!U24,(('Backend Calcs Standard'!U24)*0.0283168)))),"")</f>
        <v>0</v>
      </c>
      <c r="E23" s="11">
        <f>IFERROR(IF(F23="","",(IF('Backend Calcs Standard'!$A$12=1,'Backend Calcs Standard'!V24,(('Backend Calcs Standard'!V24)*0.0283168)))),"")</f>
        <v>0</v>
      </c>
      <c r="F23" s="7">
        <f>IF(I23="","",(IF('Backend Calcs Standard'!$A$12=1,'Backend Calcs Standard'!W24,('Backend Calcs Standard'!W24*0.0283168))))</f>
        <v>49.766666666666673</v>
      </c>
      <c r="G23" s="7">
        <f t="shared" si="0"/>
        <v>49.766666666666673</v>
      </c>
      <c r="H23" s="7">
        <f>IF('Backend Calcs Standard'!$A$12=1,'Backend Calcs Standard'!X24,('Backend Calcs Standard'!X24*0.0283168))</f>
        <v>49.766666666666673</v>
      </c>
      <c r="I23" s="7">
        <f>IFERROR(IF(H23="","",(IF('Backend Calcs Standard'!$A$12=1,'Backend Calcs Standard'!Y24,('Backend Calcs Standard'!Y24*0.0283168)))),"")</f>
        <v>4731.8011805555552</v>
      </c>
      <c r="J23" s="7">
        <f>IF(A23="","",IF('Backend Calcs Standard'!$A$12=1,'Backend Calcs Standard'!Z24,'Backend Calcs Standard'!O24))</f>
        <v>4.9166666666666661</v>
      </c>
      <c r="L23" s="39">
        <f t="shared" si="1"/>
        <v>597.20000000000005</v>
      </c>
    </row>
    <row r="24" spans="1:12" x14ac:dyDescent="0.25">
      <c r="A24" s="14">
        <f>IFERROR(IF(B24="","",'Backend Calcs Standard'!P25),"")</f>
        <v>58</v>
      </c>
      <c r="B24" s="11">
        <f>IFERROR(IF(C24="","",(IF('Backend Calcs Standard'!$A$12=1,'Backend Calcs Standard'!S25,(('Backend Calcs Standard'!S25)*0.0283168)))),"")</f>
        <v>0</v>
      </c>
      <c r="C24" s="11">
        <f>IFERROR(IF(D24="","",(IF('Backend Calcs Standard'!$A$12=1,'Backend Calcs Standard'!T25,(('Backend Calcs Standard'!T25)*0.0283168)))),"")</f>
        <v>0</v>
      </c>
      <c r="D24" s="11">
        <f>IFERROR(IF(E24="","",(IF('Backend Calcs Standard'!$A$12=1,'Backend Calcs Standard'!U25,(('Backend Calcs Standard'!U25)*0.0283168)))),"")</f>
        <v>0</v>
      </c>
      <c r="E24" s="11">
        <f>IFERROR(IF(F24="","",(IF('Backend Calcs Standard'!$A$12=1,'Backend Calcs Standard'!V25,(('Backend Calcs Standard'!V25)*0.0283168)))),"")</f>
        <v>0</v>
      </c>
      <c r="F24" s="7">
        <f>IF(I24="","",(IF('Backend Calcs Standard'!$A$12=1,'Backend Calcs Standard'!W25,('Backend Calcs Standard'!W25*0.0283168))))</f>
        <v>49.766666666666673</v>
      </c>
      <c r="G24" s="7">
        <f t="shared" si="0"/>
        <v>49.766666666666673</v>
      </c>
      <c r="H24" s="7">
        <f>IF('Backend Calcs Standard'!$A$12=1,'Backend Calcs Standard'!X25,('Backend Calcs Standard'!X25*0.0283168))</f>
        <v>49.766666666666673</v>
      </c>
      <c r="I24" s="7">
        <f>IFERROR(IF(H24="","",(IF('Backend Calcs Standard'!$A$12=1,'Backend Calcs Standard'!Y25,('Backend Calcs Standard'!Y25*0.0283168)))),"")</f>
        <v>4682.0345138888888</v>
      </c>
      <c r="J24" s="7">
        <f>IF(A24="","",IF('Backend Calcs Standard'!$A$12=1,'Backend Calcs Standard'!Z25,'Backend Calcs Standard'!O25))</f>
        <v>4.833333333333333</v>
      </c>
      <c r="L24" s="39">
        <f t="shared" si="1"/>
        <v>597.20000000000005</v>
      </c>
    </row>
    <row r="25" spans="1:12" x14ac:dyDescent="0.25">
      <c r="A25" s="14">
        <f>IFERROR(IF(B25="","",'Backend Calcs Standard'!P26),"")</f>
        <v>57</v>
      </c>
      <c r="B25" s="11">
        <f>IFERROR(IF(C25="","",(IF('Backend Calcs Standard'!$A$12=1,'Backend Calcs Standard'!S26,(('Backend Calcs Standard'!S26)*0.0283168)))),"")</f>
        <v>0</v>
      </c>
      <c r="C25" s="11">
        <f>IFERROR(IF(D25="","",(IF('Backend Calcs Standard'!$A$12=1,'Backend Calcs Standard'!T26,(('Backend Calcs Standard'!T26)*0.0283168)))),"")</f>
        <v>0</v>
      </c>
      <c r="D25" s="11">
        <f>IFERROR(IF(E25="","",(IF('Backend Calcs Standard'!$A$12=1,'Backend Calcs Standard'!U26,(('Backend Calcs Standard'!U26)*0.0283168)))),"")</f>
        <v>0</v>
      </c>
      <c r="E25" s="11">
        <f>IFERROR(IF(F25="","",(IF('Backend Calcs Standard'!$A$12=1,'Backend Calcs Standard'!V26,(('Backend Calcs Standard'!V26)*0.0283168)))),"")</f>
        <v>0</v>
      </c>
      <c r="F25" s="7">
        <f>IF(I25="","",(IF('Backend Calcs Standard'!$A$12=1,'Backend Calcs Standard'!W26,('Backend Calcs Standard'!W26*0.0283168))))</f>
        <v>49.766666666666673</v>
      </c>
      <c r="G25" s="7">
        <f t="shared" si="0"/>
        <v>49.766666666666673</v>
      </c>
      <c r="H25" s="7">
        <f>IF('Backend Calcs Standard'!$A$12=1,'Backend Calcs Standard'!X26,('Backend Calcs Standard'!X26*0.0283168))</f>
        <v>49.766666666666673</v>
      </c>
      <c r="I25" s="7">
        <f>IFERROR(IF(H25="","",(IF('Backend Calcs Standard'!$A$12=1,'Backend Calcs Standard'!Y26,('Backend Calcs Standard'!Y26*0.0283168)))),"")</f>
        <v>4632.2678472222224</v>
      </c>
      <c r="J25" s="7">
        <f>IF(A25="","",IF('Backend Calcs Standard'!$A$12=1,'Backend Calcs Standard'!Z26,'Backend Calcs Standard'!O26))</f>
        <v>4.75</v>
      </c>
      <c r="L25" s="39">
        <f t="shared" si="1"/>
        <v>597.20000000000005</v>
      </c>
    </row>
    <row r="26" spans="1:12" x14ac:dyDescent="0.25">
      <c r="A26" s="14">
        <f>IFERROR(IF(B26="","",'Backend Calcs Standard'!P27),"")</f>
        <v>56</v>
      </c>
      <c r="B26" s="11">
        <f>IFERROR(IF(C26="","",(IF('Backend Calcs Standard'!$A$12=1,'Backend Calcs Standard'!S27,(('Backend Calcs Standard'!S27)*0.0283168)))),"")</f>
        <v>0</v>
      </c>
      <c r="C26" s="11">
        <f>IFERROR(IF(D26="","",(IF('Backend Calcs Standard'!$A$12=1,'Backend Calcs Standard'!T27,(('Backend Calcs Standard'!T27)*0.0283168)))),"")</f>
        <v>0</v>
      </c>
      <c r="D26" s="11">
        <f>IFERROR(IF(E26="","",(IF('Backend Calcs Standard'!$A$12=1,'Backend Calcs Standard'!U27,(('Backend Calcs Standard'!U27)*0.0283168)))),"")</f>
        <v>0</v>
      </c>
      <c r="E26" s="11">
        <f>IFERROR(IF(F26="","",(IF('Backend Calcs Standard'!$A$12=1,'Backend Calcs Standard'!V27,(('Backend Calcs Standard'!V27)*0.0283168)))),"")</f>
        <v>0</v>
      </c>
      <c r="F26" s="7">
        <f>IF(I26="","",(IF('Backend Calcs Standard'!$A$12=1,'Backend Calcs Standard'!W27,('Backend Calcs Standard'!W27*0.0283168))))</f>
        <v>49.766666666666673</v>
      </c>
      <c r="G26" s="7">
        <f t="shared" si="0"/>
        <v>49.766666666666673</v>
      </c>
      <c r="H26" s="7">
        <f>IF('Backend Calcs Standard'!$A$12=1,'Backend Calcs Standard'!X27,('Backend Calcs Standard'!X27*0.0283168))</f>
        <v>49.766666666666673</v>
      </c>
      <c r="I26" s="7">
        <f>IFERROR(IF(H26="","",(IF('Backend Calcs Standard'!$A$12=1,'Backend Calcs Standard'!Y27,('Backend Calcs Standard'!Y27*0.0283168)))),"")</f>
        <v>4582.5011805555559</v>
      </c>
      <c r="J26" s="7">
        <f>IF(A26="","",IF('Backend Calcs Standard'!$A$12=1,'Backend Calcs Standard'!Z27,'Backend Calcs Standard'!O27))</f>
        <v>4.6666666666666661</v>
      </c>
      <c r="L26" s="39">
        <f t="shared" si="1"/>
        <v>597.20000000000005</v>
      </c>
    </row>
    <row r="27" spans="1:12" x14ac:dyDescent="0.25">
      <c r="A27" s="14">
        <f>IFERROR(IF(B27="","",'Backend Calcs Standard'!P28),"")</f>
        <v>55</v>
      </c>
      <c r="B27" s="11">
        <f>IFERROR(IF(C27="","",(IF('Backend Calcs Standard'!$A$12=1,'Backend Calcs Standard'!S28,(('Backend Calcs Standard'!S28)*0.0283168)))),"")</f>
        <v>0</v>
      </c>
      <c r="C27" s="11">
        <f>IFERROR(IF(D27="","",(IF('Backend Calcs Standard'!$A$12=1,'Backend Calcs Standard'!T28,(('Backend Calcs Standard'!T28)*0.0283168)))),"")</f>
        <v>0</v>
      </c>
      <c r="D27" s="11">
        <f>IFERROR(IF(E27="","",(IF('Backend Calcs Standard'!$A$12=1,'Backend Calcs Standard'!U28,(('Backend Calcs Standard'!U28)*0.0283168)))),"")</f>
        <v>0</v>
      </c>
      <c r="E27" s="11">
        <f>IFERROR(IF(F27="","",(IF('Backend Calcs Standard'!$A$12=1,'Backend Calcs Standard'!V28,(('Backend Calcs Standard'!V28)*0.0283168)))),"")</f>
        <v>0</v>
      </c>
      <c r="F27" s="7">
        <f>IF(I27="","",(IF('Backend Calcs Standard'!$A$12=1,'Backend Calcs Standard'!W28,('Backend Calcs Standard'!W28*0.0283168))))</f>
        <v>49.766666666666673</v>
      </c>
      <c r="G27" s="7">
        <f t="shared" si="0"/>
        <v>49.766666666666673</v>
      </c>
      <c r="H27" s="7">
        <f>IF('Backend Calcs Standard'!$A$12=1,'Backend Calcs Standard'!X28,('Backend Calcs Standard'!X28*0.0283168))</f>
        <v>49.766666666666673</v>
      </c>
      <c r="I27" s="7">
        <f>IFERROR(IF(H27="","",(IF('Backend Calcs Standard'!$A$12=1,'Backend Calcs Standard'!Y28,('Backend Calcs Standard'!Y28*0.0283168)))),"")</f>
        <v>4532.7345138888895</v>
      </c>
      <c r="J27" s="7">
        <f>IF(A27="","",IF('Backend Calcs Standard'!$A$12=1,'Backend Calcs Standard'!Z28,'Backend Calcs Standard'!O28))</f>
        <v>4.583333333333333</v>
      </c>
      <c r="L27" s="39">
        <f t="shared" si="1"/>
        <v>597.20000000000005</v>
      </c>
    </row>
    <row r="28" spans="1:12" x14ac:dyDescent="0.25">
      <c r="A28" s="14">
        <f>IFERROR(IF(B28="","",'Backend Calcs Standard'!P29),"")</f>
        <v>54</v>
      </c>
      <c r="B28" s="11">
        <f>IFERROR(IF(C28="","",(IF('Backend Calcs Standard'!$A$12=1,'Backend Calcs Standard'!S29,(('Backend Calcs Standard'!S29)*0.0283168)))),"")</f>
        <v>0.182731481481481</v>
      </c>
      <c r="C28" s="11">
        <f>IFERROR(IF(D28="","",(IF('Backend Calcs Standard'!$A$12=1,'Backend Calcs Standard'!T29,(('Backend Calcs Standard'!T29)*0.0283168)))),"")</f>
        <v>0</v>
      </c>
      <c r="D28" s="11">
        <f>IFERROR(IF(E28="","",(IF('Backend Calcs Standard'!$A$12=1,'Backend Calcs Standard'!U29,(('Backend Calcs Standard'!U29)*0.0283168)))),"")</f>
        <v>4.5682870370370248</v>
      </c>
      <c r="E28" s="11">
        <f>IFERROR(IF(F28="","",(IF('Backend Calcs Standard'!$A$12=1,'Backend Calcs Standard'!V29,(('Backend Calcs Standard'!V29)*0.0283168)))),"")</f>
        <v>0</v>
      </c>
      <c r="F28" s="7">
        <f>IF(I28="","",(IF('Backend Calcs Standard'!$A$12=1,'Backend Calcs Standard'!W29,('Backend Calcs Standard'!W29*0.0283168))))</f>
        <v>47.93935185185186</v>
      </c>
      <c r="G28" s="7">
        <f t="shared" si="0"/>
        <v>52.507638888888884</v>
      </c>
      <c r="H28" s="7">
        <f>IF('Backend Calcs Standard'!$A$12=1,'Backend Calcs Standard'!X29,('Backend Calcs Standard'!X29*0.0283168))</f>
        <v>52.507638888888884</v>
      </c>
      <c r="I28" s="7">
        <f>IFERROR(IF(H28="","",(IF('Backend Calcs Standard'!$A$12=1,'Backend Calcs Standard'!Y29,('Backend Calcs Standard'!Y29*0.0283168)))),"")</f>
        <v>4482.9678472222231</v>
      </c>
      <c r="J28" s="7">
        <f>IF(A28="","",IF('Backend Calcs Standard'!$A$12=1,'Backend Calcs Standard'!Z29,'Backend Calcs Standard'!O29))</f>
        <v>4.5</v>
      </c>
      <c r="L28" s="39">
        <f t="shared" si="1"/>
        <v>630.09166666666658</v>
      </c>
    </row>
    <row r="29" spans="1:12" x14ac:dyDescent="0.25">
      <c r="A29" s="14">
        <f>IFERROR(IF(B29="","",'Backend Calcs Standard'!P30),"")</f>
        <v>53</v>
      </c>
      <c r="B29" s="11">
        <f>IFERROR(IF(C29="","",(IF('Backend Calcs Standard'!$A$12=1,'Backend Calcs Standard'!S30,(('Backend Calcs Standard'!S30)*0.0283168)))),"")</f>
        <v>0.31384259259259262</v>
      </c>
      <c r="C29" s="11">
        <f>IFERROR(IF(D29="","",(IF('Backend Calcs Standard'!$A$12=1,'Backend Calcs Standard'!T30,(('Backend Calcs Standard'!T30)*0.0283168)))),"")</f>
        <v>9.9999999999997868E-3</v>
      </c>
      <c r="D29" s="11">
        <f>IFERROR(IF(E29="","",(IF('Backend Calcs Standard'!$A$12=1,'Backend Calcs Standard'!U30,(('Backend Calcs Standard'!U30)*0.0283168)))),"")</f>
        <v>7.8460648148148158</v>
      </c>
      <c r="E29" s="11">
        <f>IFERROR(IF(F29="","",(IF('Backend Calcs Standard'!$A$12=1,'Backend Calcs Standard'!V30,(('Backend Calcs Standard'!V30)*0.0283168)))),"")</f>
        <v>9.9999999999997868E-2</v>
      </c>
      <c r="F29" s="7">
        <f>IF(I29="","",(IF('Backend Calcs Standard'!$A$12=1,'Backend Calcs Standard'!W30,('Backend Calcs Standard'!W30*0.0283168))))</f>
        <v>46.588240740740751</v>
      </c>
      <c r="G29" s="7">
        <f t="shared" si="0"/>
        <v>54.534305555555569</v>
      </c>
      <c r="H29" s="7">
        <f>IF('Backend Calcs Standard'!$A$12=1,'Backend Calcs Standard'!X30,('Backend Calcs Standard'!X30*0.0283168))</f>
        <v>54.534305555555562</v>
      </c>
      <c r="I29" s="7">
        <f>IFERROR(IF(H29="","",(IF('Backend Calcs Standard'!$A$12=1,'Backend Calcs Standard'!Y30,('Backend Calcs Standard'!Y30*0.0283168)))),"")</f>
        <v>4430.4602083333339</v>
      </c>
      <c r="J29" s="7">
        <f>IF(A29="","",IF('Backend Calcs Standard'!$A$12=1,'Backend Calcs Standard'!Z30,'Backend Calcs Standard'!O30))</f>
        <v>4.4166666666666661</v>
      </c>
      <c r="L29" s="39">
        <f t="shared" si="1"/>
        <v>654.41166666666686</v>
      </c>
    </row>
    <row r="30" spans="1:12" x14ac:dyDescent="0.25">
      <c r="A30" s="14">
        <f>IFERROR(IF(B30="","",'Backend Calcs Standard'!P31),"")</f>
        <v>52</v>
      </c>
      <c r="B30" s="11">
        <f>IFERROR(IF(C30="","",(IF('Backend Calcs Standard'!$A$12=1,'Backend Calcs Standard'!S31,(('Backend Calcs Standard'!S31)*0.0283168)))),"")</f>
        <v>0.44235532407407402</v>
      </c>
      <c r="C30" s="11">
        <f>IFERROR(IF(D30="","",(IF('Backend Calcs Standard'!$A$12=1,'Backend Calcs Standard'!T31,(('Backend Calcs Standard'!T31)*0.0283168)))),"")</f>
        <v>3.0000000000001137E-2</v>
      </c>
      <c r="D30" s="11">
        <f>IFERROR(IF(E30="","",(IF('Backend Calcs Standard'!$A$12=1,'Backend Calcs Standard'!U31,(('Backend Calcs Standard'!U31)*0.0283168)))),"")</f>
        <v>11.058883101851851</v>
      </c>
      <c r="E30" s="11">
        <f>IFERROR(IF(F30="","",(IF('Backend Calcs Standard'!$A$12=1,'Backend Calcs Standard'!V31,(('Backend Calcs Standard'!V31)*0.0283168)))),"")</f>
        <v>0.30000000000001137</v>
      </c>
      <c r="F30" s="7">
        <f>IF(I30="","",(IF('Backend Calcs Standard'!$A$12=1,'Backend Calcs Standard'!W31,('Backend Calcs Standard'!W31*0.0283168))))</f>
        <v>45.223113425925924</v>
      </c>
      <c r="G30" s="7">
        <f t="shared" si="0"/>
        <v>56.58199652777779</v>
      </c>
      <c r="H30" s="7">
        <f>IF('Backend Calcs Standard'!$A$12=1,'Backend Calcs Standard'!X31,('Backend Calcs Standard'!X31*0.0283168))</f>
        <v>56.58199652777779</v>
      </c>
      <c r="I30" s="7">
        <f>IFERROR(IF(H30="","",(IF('Backend Calcs Standard'!$A$12=1,'Backend Calcs Standard'!Y31,('Backend Calcs Standard'!Y31*0.0283168)))),"")</f>
        <v>4375.925902777778</v>
      </c>
      <c r="J30" s="7">
        <f>IF(A30="","",IF('Backend Calcs Standard'!$A$12=1,'Backend Calcs Standard'!Z31,'Backend Calcs Standard'!O31))</f>
        <v>4.333333333333333</v>
      </c>
      <c r="L30" s="39">
        <f t="shared" si="1"/>
        <v>678.98395833333348</v>
      </c>
    </row>
    <row r="31" spans="1:12" x14ac:dyDescent="0.25">
      <c r="A31" s="14">
        <f>IFERROR(IF(B31="","",'Backend Calcs Standard'!P32),"")</f>
        <v>51</v>
      </c>
      <c r="B31" s="11">
        <f>IFERROR(IF(C31="","",(IF('Backend Calcs Standard'!$A$12=1,'Backend Calcs Standard'!S32,(('Backend Calcs Standard'!S32)*0.0283168)))),"")</f>
        <v>0.62631365740740741</v>
      </c>
      <c r="C31" s="11">
        <f>IFERROR(IF(D31="","",(IF('Backend Calcs Standard'!$A$12=1,'Backend Calcs Standard'!T32,(('Backend Calcs Standard'!T32)*0.0283168)))),"")</f>
        <v>4.9999999999998934E-2</v>
      </c>
      <c r="D31" s="11">
        <f>IFERROR(IF(E31="","",(IF('Backend Calcs Standard'!$A$12=1,'Backend Calcs Standard'!U32,(('Backend Calcs Standard'!U32)*0.0283168)))),"")</f>
        <v>15.657841435185185</v>
      </c>
      <c r="E31" s="11">
        <f>IFERROR(IF(F31="","",(IF('Backend Calcs Standard'!$A$12=1,'Backend Calcs Standard'!V32,(('Backend Calcs Standard'!V32)*0.0283168)))),"")</f>
        <v>0.49999999999998934</v>
      </c>
      <c r="F31" s="7">
        <f>IF(I31="","",(IF('Backend Calcs Standard'!$A$12=1,'Backend Calcs Standard'!W32,('Backend Calcs Standard'!W32*0.0283168))))</f>
        <v>43.303530092592602</v>
      </c>
      <c r="G31" s="7">
        <f t="shared" si="0"/>
        <v>59.461371527777779</v>
      </c>
      <c r="H31" s="7">
        <f>IF('Backend Calcs Standard'!$A$12=1,'Backend Calcs Standard'!X32,('Backend Calcs Standard'!X32*0.0283168))</f>
        <v>59.461371527777779</v>
      </c>
      <c r="I31" s="7">
        <f>IFERROR(IF(H31="","",(IF('Backend Calcs Standard'!$A$12=1,'Backend Calcs Standard'!Y32,('Backend Calcs Standard'!Y32*0.0283168)))),"")</f>
        <v>4319.3439062500001</v>
      </c>
      <c r="J31" s="7">
        <f>IF(A31="","",IF('Backend Calcs Standard'!$A$12=1,'Backend Calcs Standard'!Z32,'Backend Calcs Standard'!O32))</f>
        <v>4.25</v>
      </c>
      <c r="L31" s="39">
        <f t="shared" si="1"/>
        <v>713.53645833333337</v>
      </c>
    </row>
    <row r="32" spans="1:12" x14ac:dyDescent="0.25">
      <c r="A32" s="14">
        <f>IFERROR(IF(B32="","",'Backend Calcs Standard'!P33),"")</f>
        <v>50</v>
      </c>
      <c r="B32" s="11">
        <f>IFERROR(IF(C32="","",(IF('Backend Calcs Standard'!$A$12=1,'Backend Calcs Standard'!S33,(('Backend Calcs Standard'!S33)*0.0283168)))),"")</f>
        <v>1.0240046296296297</v>
      </c>
      <c r="C32" s="11">
        <f>IFERROR(IF(D32="","",(IF('Backend Calcs Standard'!$A$12=1,'Backend Calcs Standard'!T33,(('Backend Calcs Standard'!T33)*0.0283168)))),"")</f>
        <v>7.0000000000000284E-2</v>
      </c>
      <c r="D32" s="11">
        <f>IFERROR(IF(E32="","",(IF('Backend Calcs Standard'!$A$12=1,'Backend Calcs Standard'!U33,(('Backend Calcs Standard'!U33)*0.0283168)))),"")</f>
        <v>25.60011574074074</v>
      </c>
      <c r="E32" s="11">
        <f>IFERROR(IF(F32="","",(IF('Backend Calcs Standard'!$A$12=1,'Backend Calcs Standard'!V33,(('Backend Calcs Standard'!V33)*0.0283168)))),"")</f>
        <v>0.70000000000000284</v>
      </c>
      <c r="F32" s="7">
        <f>IF(I32="","",(IF('Backend Calcs Standard'!$A$12=1,'Backend Calcs Standard'!W33,('Backend Calcs Standard'!W33*0.0283168))))</f>
        <v>39.246620370370373</v>
      </c>
      <c r="G32" s="7">
        <f t="shared" si="0"/>
        <v>65.546736111111116</v>
      </c>
      <c r="H32" s="7">
        <f>IF('Backend Calcs Standard'!$A$12=1,'Backend Calcs Standard'!X33,('Backend Calcs Standard'!X33*0.0283168))</f>
        <v>65.546736111111116</v>
      </c>
      <c r="I32" s="7">
        <f>IFERROR(IF(H32="","",(IF('Backend Calcs Standard'!$A$12=1,'Backend Calcs Standard'!Y33,('Backend Calcs Standard'!Y33*0.0283168)))),"")</f>
        <v>4259.8825347222228</v>
      </c>
      <c r="J32" s="7">
        <f>IF(A32="","",IF('Backend Calcs Standard'!$A$12=1,'Backend Calcs Standard'!Z33,'Backend Calcs Standard'!O33))</f>
        <v>4.1666666666666661</v>
      </c>
      <c r="L32" s="39">
        <f t="shared" si="1"/>
        <v>786.56083333333345</v>
      </c>
    </row>
    <row r="33" spans="1:12" x14ac:dyDescent="0.25">
      <c r="A33" s="14">
        <f>IFERROR(IF(B33="","",'Backend Calcs Standard'!P34),"")</f>
        <v>49</v>
      </c>
      <c r="B33" s="11">
        <f>IFERROR(IF(C33="","",(IF('Backend Calcs Standard'!$A$12=1,'Backend Calcs Standard'!S34,(('Backend Calcs Standard'!S34)*0.0283168)))),"")</f>
        <v>1.2720486111111111</v>
      </c>
      <c r="C33" s="11">
        <f>IFERROR(IF(D33="","",(IF('Backend Calcs Standard'!$A$12=1,'Backend Calcs Standard'!T34,(('Backend Calcs Standard'!T34)*0.0283168)))),"")</f>
        <v>8.0000000000000071E-2</v>
      </c>
      <c r="D33" s="11">
        <f>IFERROR(IF(E33="","",(IF('Backend Calcs Standard'!$A$12=1,'Backend Calcs Standard'!U34,(('Backend Calcs Standard'!U34)*0.0283168)))),"")</f>
        <v>31.801215277777779</v>
      </c>
      <c r="E33" s="11">
        <f>IFERROR(IF(F33="","",(IF('Backend Calcs Standard'!$A$12=1,'Backend Calcs Standard'!V34,(('Backend Calcs Standard'!V34)*0.0283168)))),"")</f>
        <v>0.80000000000000071</v>
      </c>
      <c r="F33" s="7">
        <f>IF(I33="","",(IF('Backend Calcs Standard'!$A$12=1,'Backend Calcs Standard'!W34,('Backend Calcs Standard'!W34*0.0283168))))</f>
        <v>36.726180555555565</v>
      </c>
      <c r="G33" s="7">
        <f t="shared" si="0"/>
        <v>69.327395833333355</v>
      </c>
      <c r="H33" s="7">
        <f>IF('Backend Calcs Standard'!$A$12=1,'Backend Calcs Standard'!X34,('Backend Calcs Standard'!X34*0.0283168))</f>
        <v>69.327395833333355</v>
      </c>
      <c r="I33" s="7">
        <f>IFERROR(IF(H33="","",(IF('Backend Calcs Standard'!$A$12=1,'Backend Calcs Standard'!Y34,('Backend Calcs Standard'!Y34*0.0283168)))),"")</f>
        <v>4194.3357986111114</v>
      </c>
      <c r="J33" s="7">
        <f>IF(A33="","",IF('Backend Calcs Standard'!$A$12=1,'Backend Calcs Standard'!Z34,'Backend Calcs Standard'!O34))</f>
        <v>4.083333333333333</v>
      </c>
      <c r="L33" s="39">
        <f t="shared" si="1"/>
        <v>831.92875000000026</v>
      </c>
    </row>
    <row r="34" spans="1:12" x14ac:dyDescent="0.25">
      <c r="A34" s="14">
        <f>IFERROR(IF(B34="","",'Backend Calcs Standard'!P35),"")</f>
        <v>48</v>
      </c>
      <c r="B34" s="11">
        <f>IFERROR(IF(C34="","",(IF('Backend Calcs Standard'!$A$12=1,'Backend Calcs Standard'!S35,(('Backend Calcs Standard'!S35)*0.0283168)))),"")</f>
        <v>1.4614930555555556</v>
      </c>
      <c r="C34" s="11">
        <f>IFERROR(IF(D34="","",(IF('Backend Calcs Standard'!$A$12=1,'Backend Calcs Standard'!T35,(('Backend Calcs Standard'!T35)*0.0283168)))),"")</f>
        <v>9.9999999999999645E-2</v>
      </c>
      <c r="D34" s="11">
        <f>IFERROR(IF(E34="","",(IF('Backend Calcs Standard'!$A$12=1,'Backend Calcs Standard'!U35,(('Backend Calcs Standard'!U35)*0.0283168)))),"")</f>
        <v>36.537326388888893</v>
      </c>
      <c r="E34" s="11">
        <f>IFERROR(IF(F34="","",(IF('Backend Calcs Standard'!$A$12=1,'Backend Calcs Standard'!V35,(('Backend Calcs Standard'!V35)*0.0283168)))),"")</f>
        <v>0.99999999999999645</v>
      </c>
      <c r="F34" s="7">
        <f>IF(I34="","",(IF('Backend Calcs Standard'!$A$12=1,'Backend Calcs Standard'!W35,('Backend Calcs Standard'!W35*0.0283168))))</f>
        <v>34.751736111111114</v>
      </c>
      <c r="G34" s="7">
        <f t="shared" si="0"/>
        <v>72.2890625</v>
      </c>
      <c r="H34" s="7">
        <f>IF('Backend Calcs Standard'!$A$12=1,'Backend Calcs Standard'!X35,('Backend Calcs Standard'!X35*0.0283168))</f>
        <v>72.2890625</v>
      </c>
      <c r="I34" s="7">
        <f>IFERROR(IF(H34="","",(IF('Backend Calcs Standard'!$A$12=1,'Backend Calcs Standard'!Y35,('Backend Calcs Standard'!Y35*0.0283168)))),"")</f>
        <v>4125.0084027777784</v>
      </c>
      <c r="J34" s="7">
        <f>IF(A34="","",IF('Backend Calcs Standard'!$A$12=1,'Backend Calcs Standard'!Z35,'Backend Calcs Standard'!O35))</f>
        <v>4</v>
      </c>
      <c r="L34" s="39">
        <f t="shared" si="1"/>
        <v>867.46875</v>
      </c>
    </row>
    <row r="35" spans="1:12" x14ac:dyDescent="0.25">
      <c r="A35" s="14">
        <f>IFERROR(IF(B35="","",'Backend Calcs Standard'!P36),"")</f>
        <v>47</v>
      </c>
      <c r="B35" s="11">
        <f>IFERROR(IF(C35="","",(IF('Backend Calcs Standard'!$A$12=1,'Backend Calcs Standard'!S36,(('Backend Calcs Standard'!S36)*0.0283168)))),"")</f>
        <v>1.6197048611111111</v>
      </c>
      <c r="C35" s="11">
        <f>IFERROR(IF(D35="","",(IF('Backend Calcs Standard'!$A$12=1,'Backend Calcs Standard'!T36,(('Backend Calcs Standard'!T36)*0.0283168)))),"")</f>
        <v>0.12000000000000099</v>
      </c>
      <c r="D35" s="11">
        <f>IFERROR(IF(E35="","",(IF('Backend Calcs Standard'!$A$12=1,'Backend Calcs Standard'!U36,(('Backend Calcs Standard'!U36)*0.0283168)))),"")</f>
        <v>40.492621527777779</v>
      </c>
      <c r="E35" s="11">
        <f>IFERROR(IF(F35="","",(IF('Backend Calcs Standard'!$A$12=1,'Backend Calcs Standard'!V36,(('Backend Calcs Standard'!V36)*0.0283168)))),"")</f>
        <v>1.2000000000000099</v>
      </c>
      <c r="F35" s="7">
        <f>IF(I35="","",(IF('Backend Calcs Standard'!$A$12=1,'Backend Calcs Standard'!W36,('Backend Calcs Standard'!W36*0.0283168))))</f>
        <v>33.089618055555555</v>
      </c>
      <c r="G35" s="7">
        <f t="shared" si="0"/>
        <v>74.782239583333336</v>
      </c>
      <c r="H35" s="7">
        <f>IF('Backend Calcs Standard'!$A$12=1,'Backend Calcs Standard'!X36,('Backend Calcs Standard'!X36*0.0283168))</f>
        <v>74.782239583333336</v>
      </c>
      <c r="I35" s="7">
        <f>IFERROR(IF(H35="","",(IF('Backend Calcs Standard'!$A$12=1,'Backend Calcs Standard'!Y36,('Backend Calcs Standard'!Y36*0.0283168)))),"")</f>
        <v>4052.7193402777784</v>
      </c>
      <c r="J35" s="7">
        <f>IF(A35="","",IF('Backend Calcs Standard'!$A$12=1,'Backend Calcs Standard'!Z36,'Backend Calcs Standard'!O36))</f>
        <v>3.9166666666666665</v>
      </c>
      <c r="L35" s="39">
        <f t="shared" si="1"/>
        <v>897.38687500000003</v>
      </c>
    </row>
    <row r="36" spans="1:12" x14ac:dyDescent="0.25">
      <c r="A36" s="14">
        <f>IFERROR(IF(B36="","",'Backend Calcs Standard'!P37),"")</f>
        <v>46</v>
      </c>
      <c r="B36" s="11">
        <f>IFERROR(IF(C36="","",(IF('Backend Calcs Standard'!$A$12=1,'Backend Calcs Standard'!S37,(('Backend Calcs Standard'!S37)*0.0283168)))),"")</f>
        <v>1.7567418981481482</v>
      </c>
      <c r="C36" s="11">
        <f>IFERROR(IF(D36="","",(IF('Backend Calcs Standard'!$A$12=1,'Backend Calcs Standard'!T37,(('Backend Calcs Standard'!T37)*0.0283168)))),"")</f>
        <v>0.14999999999999858</v>
      </c>
      <c r="D36" s="11">
        <f>IFERROR(IF(E36="","",(IF('Backend Calcs Standard'!$A$12=1,'Backend Calcs Standard'!U37,(('Backend Calcs Standard'!U37)*0.0283168)))),"")</f>
        <v>43.918547453703702</v>
      </c>
      <c r="E36" s="11">
        <f>IFERROR(IF(F36="","",(IF('Backend Calcs Standard'!$A$12=1,'Backend Calcs Standard'!V37,(('Backend Calcs Standard'!V37)*0.0283168)))),"")</f>
        <v>1.4999999999999858</v>
      </c>
      <c r="F36" s="7">
        <f>IF(I36="","",(IF('Backend Calcs Standard'!$A$12=1,'Backend Calcs Standard'!W37,('Backend Calcs Standard'!W37*0.0283168))))</f>
        <v>31.599247685185201</v>
      </c>
      <c r="G36" s="7">
        <f t="shared" si="0"/>
        <v>77.017795138888886</v>
      </c>
      <c r="H36" s="7">
        <f>IF('Backend Calcs Standard'!$A$12=1,'Backend Calcs Standard'!X37,('Backend Calcs Standard'!X37*0.0283168))</f>
        <v>77.017795138888886</v>
      </c>
      <c r="I36" s="7">
        <f>IFERROR(IF(H36="","",(IF('Backend Calcs Standard'!$A$12=1,'Backend Calcs Standard'!Y37,('Backend Calcs Standard'!Y37*0.0283168)))),"")</f>
        <v>3977.9371006944452</v>
      </c>
      <c r="J36" s="7">
        <f>IF(A36="","",IF('Backend Calcs Standard'!$A$12=1,'Backend Calcs Standard'!Z37,'Backend Calcs Standard'!O37))</f>
        <v>3.833333333333333</v>
      </c>
      <c r="L36" s="39">
        <f t="shared" si="1"/>
        <v>924.21354166666663</v>
      </c>
    </row>
    <row r="37" spans="1:12" x14ac:dyDescent="0.25">
      <c r="A37" s="14">
        <f>IFERROR(IF(B37="","",'Backend Calcs Standard'!P38),"")</f>
        <v>45</v>
      </c>
      <c r="B37" s="11">
        <f>IFERROR(IF(C37="","",(IF('Backend Calcs Standard'!$A$12=1,'Backend Calcs Standard'!S38,(('Backend Calcs Standard'!S38)*0.0283168)))),"")</f>
        <v>1.8778587962962963</v>
      </c>
      <c r="C37" s="11">
        <f>IFERROR(IF(D37="","",(IF('Backend Calcs Standard'!$A$12=1,'Backend Calcs Standard'!T38,(('Backend Calcs Standard'!T38)*0.0283168)))),"")</f>
        <v>0.16000000000000014</v>
      </c>
      <c r="D37" s="11">
        <f>IFERROR(IF(E37="","",(IF('Backend Calcs Standard'!$A$12=1,'Backend Calcs Standard'!U38,(('Backend Calcs Standard'!U38)*0.0283168)))),"")</f>
        <v>46.946469907407405</v>
      </c>
      <c r="E37" s="11">
        <f>IFERROR(IF(F37="","",(IF('Backend Calcs Standard'!$A$12=1,'Backend Calcs Standard'!V38,(('Backend Calcs Standard'!V38)*0.0283168)))),"")</f>
        <v>1.6000000000000014</v>
      </c>
      <c r="F37" s="7">
        <f>IF(I37="","",(IF('Backend Calcs Standard'!$A$12=1,'Backend Calcs Standard'!W38,('Backend Calcs Standard'!W38*0.0283168))))</f>
        <v>30.34807870370371</v>
      </c>
      <c r="G37" s="7">
        <f t="shared" si="0"/>
        <v>78.894548611111119</v>
      </c>
      <c r="H37" s="7">
        <f>IF('Backend Calcs Standard'!$A$12=1,'Backend Calcs Standard'!X38,('Backend Calcs Standard'!X38*0.0283168))</f>
        <v>78.894548611111119</v>
      </c>
      <c r="I37" s="7">
        <f>IFERROR(IF(H37="","",(IF('Backend Calcs Standard'!$A$12=1,'Backend Calcs Standard'!Y38,('Backend Calcs Standard'!Y38*0.0283168)))),"")</f>
        <v>3900.9193055555565</v>
      </c>
      <c r="J37" s="7">
        <f>IF(A37="","",IF('Backend Calcs Standard'!$A$12=1,'Backend Calcs Standard'!Z38,'Backend Calcs Standard'!O38))</f>
        <v>3.75</v>
      </c>
      <c r="L37" s="39">
        <f t="shared" si="1"/>
        <v>946.73458333333338</v>
      </c>
    </row>
    <row r="38" spans="1:12" x14ac:dyDescent="0.25">
      <c r="A38" s="14">
        <f>IFERROR(IF(B38="","",'Backend Calcs Standard'!P39),"")</f>
        <v>44</v>
      </c>
      <c r="B38" s="11">
        <f>IFERROR(IF(C38="","",(IF('Backend Calcs Standard'!$A$12=1,'Backend Calcs Standard'!S39,(('Backend Calcs Standard'!S39)*0.0283168)))),"")</f>
        <v>1.9862442129629629</v>
      </c>
      <c r="C38" s="11">
        <f>IFERROR(IF(D38="","",(IF('Backend Calcs Standard'!$A$12=1,'Backend Calcs Standard'!T39,(('Backend Calcs Standard'!T39)*0.0283168)))),"")</f>
        <v>0.16999999999999993</v>
      </c>
      <c r="D38" s="11">
        <f>IFERROR(IF(E38="","",(IF('Backend Calcs Standard'!$A$12=1,'Backend Calcs Standard'!U39,(('Backend Calcs Standard'!U39)*0.0283168)))),"")</f>
        <v>49.656105324074076</v>
      </c>
      <c r="E38" s="11">
        <f>IFERROR(IF(F38="","",(IF('Backend Calcs Standard'!$A$12=1,'Backend Calcs Standard'!V39,(('Backend Calcs Standard'!V39)*0.0283168)))),"")</f>
        <v>1.6999999999999993</v>
      </c>
      <c r="F38" s="7">
        <f>IF(I38="","",(IF('Backend Calcs Standard'!$A$12=1,'Backend Calcs Standard'!W39,('Backend Calcs Standard'!W39*0.0283168))))</f>
        <v>29.224224537037049</v>
      </c>
      <c r="G38" s="7">
        <f t="shared" si="0"/>
        <v>80.580329861111125</v>
      </c>
      <c r="H38" s="7">
        <f>IF('Backend Calcs Standard'!$A$12=1,'Backend Calcs Standard'!X39,('Backend Calcs Standard'!X39*0.0283168))</f>
        <v>80.580329861111125</v>
      </c>
      <c r="I38" s="7">
        <f>IFERROR(IF(H38="","",(IF('Backend Calcs Standard'!$A$12=1,'Backend Calcs Standard'!Y39,('Backend Calcs Standard'!Y39*0.0283168)))),"")</f>
        <v>3822.0247569444455</v>
      </c>
      <c r="J38" s="7">
        <f>IF(A38="","",IF('Backend Calcs Standard'!$A$12=1,'Backend Calcs Standard'!Z39,'Backend Calcs Standard'!O39))</f>
        <v>3.6666666666666665</v>
      </c>
      <c r="L38" s="39">
        <f t="shared" si="1"/>
        <v>966.96395833333349</v>
      </c>
    </row>
    <row r="39" spans="1:12" x14ac:dyDescent="0.25">
      <c r="A39" s="14">
        <f>IFERROR(IF(B39="","",'Backend Calcs Standard'!P40),"")</f>
        <v>43</v>
      </c>
      <c r="B39" s="11">
        <f>IFERROR(IF(C39="","",(IF('Backend Calcs Standard'!$A$12=1,'Backend Calcs Standard'!S40,(('Backend Calcs Standard'!S40)*0.0283168)))),"")</f>
        <v>2.0839756944444443</v>
      </c>
      <c r="C39" s="11">
        <f>IFERROR(IF(D39="","",(IF('Backend Calcs Standard'!$A$12=1,'Backend Calcs Standard'!T40,(('Backend Calcs Standard'!T40)*0.0283168)))),"")</f>
        <v>0.19000000000000128</v>
      </c>
      <c r="D39" s="11">
        <f>IFERROR(IF(E39="","",(IF('Backend Calcs Standard'!$A$12=1,'Backend Calcs Standard'!U40,(('Backend Calcs Standard'!U40)*0.0283168)))),"")</f>
        <v>52.099392361111107</v>
      </c>
      <c r="E39" s="11">
        <f>IFERROR(IF(F39="","",(IF('Backend Calcs Standard'!$A$12=1,'Backend Calcs Standard'!V40,(('Backend Calcs Standard'!V40)*0.0283168)))),"")</f>
        <v>1.9000000000000128</v>
      </c>
      <c r="F39" s="7">
        <f>IF(I39="","",(IF('Backend Calcs Standard'!$A$12=1,'Backend Calcs Standard'!W40,('Backend Calcs Standard'!W40*0.0283168))))</f>
        <v>28.166909722222226</v>
      </c>
      <c r="G39" s="7">
        <f t="shared" si="0"/>
        <v>82.166302083333349</v>
      </c>
      <c r="H39" s="7">
        <f>IF('Backend Calcs Standard'!$A$12=1,'Backend Calcs Standard'!X40,('Backend Calcs Standard'!X40*0.0283168))</f>
        <v>82.166302083333349</v>
      </c>
      <c r="I39" s="7">
        <f>IFERROR(IF(H39="","",(IF('Backend Calcs Standard'!$A$12=1,'Backend Calcs Standard'!Y40,('Backend Calcs Standard'!Y40*0.0283168)))),"")</f>
        <v>3741.4444270833342</v>
      </c>
      <c r="J39" s="7">
        <f>IF(A39="","",IF('Backend Calcs Standard'!$A$12=1,'Backend Calcs Standard'!Z40,'Backend Calcs Standard'!O40))</f>
        <v>3.583333333333333</v>
      </c>
      <c r="L39" s="39">
        <f t="shared" si="1"/>
        <v>985.99562500000025</v>
      </c>
    </row>
    <row r="40" spans="1:12" x14ac:dyDescent="0.25">
      <c r="A40" s="14">
        <f>IFERROR(IF(B40="","",'Backend Calcs Standard'!P41),"")</f>
        <v>42</v>
      </c>
      <c r="B40" s="11">
        <f>IFERROR(IF(C40="","",(IF('Backend Calcs Standard'!$A$12=1,'Backend Calcs Standard'!S41,(('Backend Calcs Standard'!S41)*0.0283168)))),"")</f>
        <v>2.1730324074074074</v>
      </c>
      <c r="C40" s="11">
        <f>IFERROR(IF(D40="","",(IF('Backend Calcs Standard'!$A$12=1,'Backend Calcs Standard'!T41,(('Backend Calcs Standard'!T41)*0.0283168)))),"")</f>
        <v>0.19999999999999929</v>
      </c>
      <c r="D40" s="11">
        <f>IFERROR(IF(E40="","",(IF('Backend Calcs Standard'!$A$12=1,'Backend Calcs Standard'!U41,(('Backend Calcs Standard'!U41)*0.0283168)))),"")</f>
        <v>54.325810185185183</v>
      </c>
      <c r="E40" s="11">
        <f>IFERROR(IF(F40="","",(IF('Backend Calcs Standard'!$A$12=1,'Backend Calcs Standard'!V41,(('Backend Calcs Standard'!V41)*0.0283168)))),"")</f>
        <v>1.9999999999999929</v>
      </c>
      <c r="F40" s="7">
        <f>IF(I40="","",(IF('Backend Calcs Standard'!$A$12=1,'Backend Calcs Standard'!W41,('Backend Calcs Standard'!W41*0.0283168))))</f>
        <v>27.236342592592603</v>
      </c>
      <c r="G40" s="7">
        <f t="shared" si="0"/>
        <v>83.562152777777783</v>
      </c>
      <c r="H40" s="7">
        <f>IF('Backend Calcs Standard'!$A$12=1,'Backend Calcs Standard'!X41,('Backend Calcs Standard'!X41*0.0283168))</f>
        <v>83.562152777777783</v>
      </c>
      <c r="I40" s="7">
        <f>IFERROR(IF(H40="","",(IF('Backend Calcs Standard'!$A$12=1,'Backend Calcs Standard'!Y41,('Backend Calcs Standard'!Y41*0.0283168)))),"")</f>
        <v>3659.2781250000007</v>
      </c>
      <c r="J40" s="7">
        <f>IF(A40="","",IF('Backend Calcs Standard'!$A$12=1,'Backend Calcs Standard'!Z41,'Backend Calcs Standard'!O41))</f>
        <v>3.5</v>
      </c>
      <c r="L40" s="39">
        <f t="shared" si="1"/>
        <v>1002.7458333333334</v>
      </c>
    </row>
    <row r="41" spans="1:12" x14ac:dyDescent="0.25">
      <c r="A41" s="14">
        <f>IFERROR(IF(B41="","",'Backend Calcs Standard'!P42),"")</f>
        <v>41</v>
      </c>
      <c r="B41" s="11">
        <f>IFERROR(IF(C41="","",(IF('Backend Calcs Standard'!$A$12=1,'Backend Calcs Standard'!S42,(('Backend Calcs Standard'!S42)*0.0283168)))),"")</f>
        <v>2.255271990740741</v>
      </c>
      <c r="C41" s="11">
        <f>IFERROR(IF(D41="","",(IF('Backend Calcs Standard'!$A$12=1,'Backend Calcs Standard'!T42,(('Backend Calcs Standard'!T42)*0.0283168)))),"")</f>
        <v>0.22000000000000064</v>
      </c>
      <c r="D41" s="11">
        <f>IFERROR(IF(E41="","",(IF('Backend Calcs Standard'!$A$12=1,'Backend Calcs Standard'!U42,(('Backend Calcs Standard'!U42)*0.0283168)))),"")</f>
        <v>56.381799768518526</v>
      </c>
      <c r="E41" s="11">
        <f>IFERROR(IF(F41="","",(IF('Backend Calcs Standard'!$A$12=1,'Backend Calcs Standard'!V42,(('Backend Calcs Standard'!V42)*0.0283168)))),"")</f>
        <v>2.2000000000000064</v>
      </c>
      <c r="F41" s="7">
        <f>IF(I41="","",(IF('Backend Calcs Standard'!$A$12=1,'Backend Calcs Standard'!W42,('Backend Calcs Standard'!W42*0.0283168))))</f>
        <v>26.333946759259259</v>
      </c>
      <c r="G41" s="7">
        <f t="shared" si="0"/>
        <v>84.915746527777799</v>
      </c>
      <c r="H41" s="7">
        <f>IF('Backend Calcs Standard'!$A$12=1,'Backend Calcs Standard'!X42,('Backend Calcs Standard'!X42*0.0283168))</f>
        <v>84.915746527777799</v>
      </c>
      <c r="I41" s="7">
        <f>IFERROR(IF(H41="","",(IF('Backend Calcs Standard'!$A$12=1,'Backend Calcs Standard'!Y42,('Backend Calcs Standard'!Y42*0.0283168)))),"")</f>
        <v>3575.7159722222232</v>
      </c>
      <c r="J41" s="7">
        <f>IF(A41="","",IF('Backend Calcs Standard'!$A$12=1,'Backend Calcs Standard'!Z42,'Backend Calcs Standard'!O42))</f>
        <v>3.4166666666666665</v>
      </c>
      <c r="L41" s="39">
        <f t="shared" si="1"/>
        <v>1018.9889583333336</v>
      </c>
    </row>
    <row r="42" spans="1:12" x14ac:dyDescent="0.25">
      <c r="A42" s="14">
        <f>IFERROR(IF(B42="","",'Backend Calcs Standard'!P43),"")</f>
        <v>40</v>
      </c>
      <c r="B42" s="11">
        <f>IFERROR(IF(C42="","",(IF('Backend Calcs Standard'!$A$12=1,'Backend Calcs Standard'!S43,(('Backend Calcs Standard'!S43)*0.0283168)))),"")</f>
        <v>2.3325810185185185</v>
      </c>
      <c r="C42" s="11">
        <f>IFERROR(IF(D42="","",(IF('Backend Calcs Standard'!$A$12=1,'Backend Calcs Standard'!T43,(('Backend Calcs Standard'!T43)*0.0283168)))),"")</f>
        <v>0.22999999999999865</v>
      </c>
      <c r="D42" s="11">
        <f>IFERROR(IF(E42="","",(IF('Backend Calcs Standard'!$A$12=1,'Backend Calcs Standard'!U43,(('Backend Calcs Standard'!U43)*0.0283168)))),"")</f>
        <v>58.314525462962962</v>
      </c>
      <c r="E42" s="11">
        <f>IFERROR(IF(F42="","",(IF('Backend Calcs Standard'!$A$12=1,'Backend Calcs Standard'!V43,(('Backend Calcs Standard'!V43)*0.0283168)))),"")</f>
        <v>2.2999999999999865</v>
      </c>
      <c r="F42" s="7">
        <f>IF(I42="","",(IF('Backend Calcs Standard'!$A$12=1,'Backend Calcs Standard'!W43,('Backend Calcs Standard'!W43*0.0283168))))</f>
        <v>25.520856481481498</v>
      </c>
      <c r="G42" s="7">
        <f t="shared" si="0"/>
        <v>86.135381944444447</v>
      </c>
      <c r="H42" s="7">
        <f>IF('Backend Calcs Standard'!$A$12=1,'Backend Calcs Standard'!X43,('Backend Calcs Standard'!X43*0.0283168))</f>
        <v>86.135381944444447</v>
      </c>
      <c r="I42" s="7">
        <f>IFERROR(IF(H42="","",(IF('Backend Calcs Standard'!$A$12=1,'Backend Calcs Standard'!Y43,('Backend Calcs Standard'!Y43*0.0283168)))),"")</f>
        <v>3490.8002256944455</v>
      </c>
      <c r="J42" s="7">
        <f>IF(A42="","",IF('Backend Calcs Standard'!$A$12=1,'Backend Calcs Standard'!Z43,'Backend Calcs Standard'!O43))</f>
        <v>3.333333333333333</v>
      </c>
      <c r="L42" s="39">
        <f t="shared" si="1"/>
        <v>1033.6245833333332</v>
      </c>
    </row>
    <row r="43" spans="1:12" x14ac:dyDescent="0.25">
      <c r="A43" s="14">
        <f>IFERROR(IF(B43="","",'Backend Calcs Standard'!P44),"")</f>
        <v>39</v>
      </c>
      <c r="B43" s="11">
        <f>IFERROR(IF(C43="","",(IF('Backend Calcs Standard'!$A$12=1,'Backend Calcs Standard'!S44,(('Backend Calcs Standard'!S44)*0.0283168)))),"")</f>
        <v>2.4059143518518518</v>
      </c>
      <c r="C43" s="11">
        <f>IFERROR(IF(D43="","",(IF('Backend Calcs Standard'!$A$12=1,'Backend Calcs Standard'!T44,(('Backend Calcs Standard'!T44)*0.0283168)))),"")</f>
        <v>0.25</v>
      </c>
      <c r="D43" s="11">
        <f>IFERROR(IF(E43="","",(IF('Backend Calcs Standard'!$A$12=1,'Backend Calcs Standard'!U44,(('Backend Calcs Standard'!U44)*0.0283168)))),"")</f>
        <v>60.147858796296291</v>
      </c>
      <c r="E43" s="11">
        <f>IFERROR(IF(F43="","",(IF('Backend Calcs Standard'!$A$12=1,'Backend Calcs Standard'!V44,(('Backend Calcs Standard'!V44)*0.0283168)))),"")</f>
        <v>2.5</v>
      </c>
      <c r="F43" s="7">
        <f>IF(I43="","",(IF('Backend Calcs Standard'!$A$12=1,'Backend Calcs Standard'!W44,('Backend Calcs Standard'!W44*0.0283168))))</f>
        <v>24.707523148148159</v>
      </c>
      <c r="G43" s="7">
        <f t="shared" si="0"/>
        <v>87.355381944444446</v>
      </c>
      <c r="H43" s="7">
        <f>IF('Backend Calcs Standard'!$A$12=1,'Backend Calcs Standard'!X44,('Backend Calcs Standard'!X44*0.0283168))</f>
        <v>87.355381944444446</v>
      </c>
      <c r="I43" s="7">
        <f>IFERROR(IF(H43="","",(IF('Backend Calcs Standard'!$A$12=1,'Backend Calcs Standard'!Y44,('Backend Calcs Standard'!Y44*0.0283168)))),"")</f>
        <v>3404.6648437500012</v>
      </c>
      <c r="J43" s="7">
        <f>IF(A43="","",IF('Backend Calcs Standard'!$A$12=1,'Backend Calcs Standard'!Z44,'Backend Calcs Standard'!O44))</f>
        <v>3.25</v>
      </c>
      <c r="L43" s="39">
        <f t="shared" si="1"/>
        <v>1048.2645833333333</v>
      </c>
    </row>
    <row r="44" spans="1:12" x14ac:dyDescent="0.25">
      <c r="A44" s="14">
        <f>IFERROR(IF(B44="","",'Backend Calcs Standard'!P45),"")</f>
        <v>38</v>
      </c>
      <c r="B44" s="11">
        <f>IFERROR(IF(C44="","",(IF('Backend Calcs Standard'!$A$12=1,'Backend Calcs Standard'!S45,(('Backend Calcs Standard'!S45)*0.0283168)))),"")</f>
        <v>2.4755092592592596</v>
      </c>
      <c r="C44" s="11">
        <f>IFERROR(IF(D44="","",(IF('Backend Calcs Standard'!$A$12=1,'Backend Calcs Standard'!T45,(('Backend Calcs Standard'!T45)*0.0283168)))),"")</f>
        <v>0.27000000000000135</v>
      </c>
      <c r="D44" s="11">
        <f>IFERROR(IF(E44="","",(IF('Backend Calcs Standard'!$A$12=1,'Backend Calcs Standard'!U45,(('Backend Calcs Standard'!U45)*0.0283168)))),"")</f>
        <v>61.887731481481488</v>
      </c>
      <c r="E44" s="11">
        <f>IFERROR(IF(F44="","",(IF('Backend Calcs Standard'!$A$12=1,'Backend Calcs Standard'!V45,(('Backend Calcs Standard'!V45)*0.0283168)))),"")</f>
        <v>2.7000000000000135</v>
      </c>
      <c r="F44" s="7">
        <f>IF(I44="","",(IF('Backend Calcs Standard'!$A$12=1,'Backend Calcs Standard'!W45,('Backend Calcs Standard'!W45*0.0283168))))</f>
        <v>23.931574074074074</v>
      </c>
      <c r="G44" s="7">
        <f t="shared" si="0"/>
        <v>88.519305555555576</v>
      </c>
      <c r="H44" s="7">
        <f>IF('Backend Calcs Standard'!$A$12=1,'Backend Calcs Standard'!X45,('Backend Calcs Standard'!X45*0.0283168))</f>
        <v>88.519305555555576</v>
      </c>
      <c r="I44" s="7">
        <f>IFERROR(IF(H44="","",(IF('Backend Calcs Standard'!$A$12=1,'Backend Calcs Standard'!Y45,('Backend Calcs Standard'!Y45*0.0283168)))),"")</f>
        <v>3317.3094618055566</v>
      </c>
      <c r="J44" s="7">
        <f>IF(A44="","",IF('Backend Calcs Standard'!$A$12=1,'Backend Calcs Standard'!Z45,'Backend Calcs Standard'!O45))</f>
        <v>3.1666666666666665</v>
      </c>
      <c r="L44" s="39">
        <f t="shared" si="1"/>
        <v>1062.231666666667</v>
      </c>
    </row>
    <row r="45" spans="1:12" x14ac:dyDescent="0.25">
      <c r="A45" s="14">
        <f>IFERROR(IF(B45="","",'Backend Calcs Standard'!P46),"")</f>
        <v>37</v>
      </c>
      <c r="B45" s="11">
        <f>IFERROR(IF(C45="","",(IF('Backend Calcs Standard'!$A$12=1,'Backend Calcs Standard'!S46,(('Backend Calcs Standard'!S46)*0.0283168)))),"")</f>
        <v>2.5415509259259261</v>
      </c>
      <c r="C45" s="11">
        <f>IFERROR(IF(D45="","",(IF('Backend Calcs Standard'!$A$12=1,'Backend Calcs Standard'!T46,(('Backend Calcs Standard'!T46)*0.0283168)))),"")</f>
        <v>0.27999999999999936</v>
      </c>
      <c r="D45" s="11">
        <f>IFERROR(IF(E45="","",(IF('Backend Calcs Standard'!$A$12=1,'Backend Calcs Standard'!U46,(('Backend Calcs Standard'!U46)*0.0283168)))),"")</f>
        <v>63.538773148148152</v>
      </c>
      <c r="E45" s="11">
        <f>IFERROR(IF(F45="","",(IF('Backend Calcs Standard'!$A$12=1,'Backend Calcs Standard'!V46,(('Backend Calcs Standard'!V46)*0.0283168)))),"")</f>
        <v>2.7999999999999936</v>
      </c>
      <c r="F45" s="7">
        <f>IF(I45="","",(IF('Backend Calcs Standard'!$A$12=1,'Backend Calcs Standard'!W46,('Backend Calcs Standard'!W46*0.0283168))))</f>
        <v>23.231157407407419</v>
      </c>
      <c r="G45" s="7">
        <f t="shared" si="0"/>
        <v>89.569930555555572</v>
      </c>
      <c r="H45" s="7">
        <f>IF('Backend Calcs Standard'!$A$12=1,'Backend Calcs Standard'!X46,('Backend Calcs Standard'!X46*0.0283168))</f>
        <v>89.569930555555572</v>
      </c>
      <c r="I45" s="7">
        <f>IFERROR(IF(H45="","",(IF('Backend Calcs Standard'!$A$12=1,'Backend Calcs Standard'!Y46,('Backend Calcs Standard'!Y46*0.0283168)))),"")</f>
        <v>3228.790156250001</v>
      </c>
      <c r="J45" s="7">
        <f>IF(A45="","",IF('Backend Calcs Standard'!$A$12=1,'Backend Calcs Standard'!Z46,'Backend Calcs Standard'!O46))</f>
        <v>3.083333333333333</v>
      </c>
      <c r="L45" s="39">
        <f t="shared" si="1"/>
        <v>1074.8391666666669</v>
      </c>
    </row>
    <row r="46" spans="1:12" x14ac:dyDescent="0.25">
      <c r="A46" s="14">
        <f>IFERROR(IF(B46="","",'Backend Calcs Standard'!P47),"")</f>
        <v>36</v>
      </c>
      <c r="B46" s="11">
        <f>IFERROR(IF(C46="","",(IF('Backend Calcs Standard'!$A$12=1,'Backend Calcs Standard'!S47,(('Backend Calcs Standard'!S47)*0.0283168)))),"")</f>
        <v>2.6042245370370374</v>
      </c>
      <c r="C46" s="11">
        <f>IFERROR(IF(D46="","",(IF('Backend Calcs Standard'!$A$12=1,'Backend Calcs Standard'!T47,(('Backend Calcs Standard'!T47)*0.0283168)))),"")</f>
        <v>0.30000000000000071</v>
      </c>
      <c r="D46" s="11">
        <f>IFERROR(IF(E46="","",(IF('Backend Calcs Standard'!$A$12=1,'Backend Calcs Standard'!U47,(('Backend Calcs Standard'!U47)*0.0283168)))),"")</f>
        <v>65.105613425925938</v>
      </c>
      <c r="E46" s="11">
        <f>IFERROR(IF(F46="","",(IF('Backend Calcs Standard'!$A$12=1,'Backend Calcs Standard'!V47,(('Backend Calcs Standard'!V47)*0.0283168)))),"")</f>
        <v>3.0000000000000071</v>
      </c>
      <c r="F46" s="7">
        <f>IF(I46="","",(IF('Backend Calcs Standard'!$A$12=1,'Backend Calcs Standard'!W47,('Backend Calcs Standard'!W47*0.0283168))))</f>
        <v>22.5244212962963</v>
      </c>
      <c r="G46" s="7">
        <f t="shared" si="0"/>
        <v>90.630034722222248</v>
      </c>
      <c r="H46" s="7">
        <f>IF('Backend Calcs Standard'!$A$12=1,'Backend Calcs Standard'!X47,('Backend Calcs Standard'!X47*0.0283168))</f>
        <v>90.630034722222248</v>
      </c>
      <c r="I46" s="7">
        <f>IFERROR(IF(H46="","",(IF('Backend Calcs Standard'!$A$12=1,'Backend Calcs Standard'!Y47,('Backend Calcs Standard'!Y47*0.0283168)))),"")</f>
        <v>3139.2202256944456</v>
      </c>
      <c r="J46" s="7">
        <f>IF(A46="","",IF('Backend Calcs Standard'!$A$12=1,'Backend Calcs Standard'!Z47,'Backend Calcs Standard'!O47))</f>
        <v>3</v>
      </c>
      <c r="L46" s="39">
        <f t="shared" si="1"/>
        <v>1087.5604166666669</v>
      </c>
    </row>
    <row r="47" spans="1:12" x14ac:dyDescent="0.25">
      <c r="A47" s="14">
        <f>IFERROR(IF(B47="","",'Backend Calcs Standard'!P48),"")</f>
        <v>35</v>
      </c>
      <c r="B47" s="11">
        <f>IFERROR(IF(C47="","",(IF('Backend Calcs Standard'!$A$12=1,'Backend Calcs Standard'!S48,(('Backend Calcs Standard'!S48)*0.0283168)))),"")</f>
        <v>2.6636284722222223</v>
      </c>
      <c r="C47" s="11">
        <f>IFERROR(IF(D47="","",(IF('Backend Calcs Standard'!$A$12=1,'Backend Calcs Standard'!T48,(('Backend Calcs Standard'!T48)*0.0283168)))),"")</f>
        <v>0.31999999999999851</v>
      </c>
      <c r="D47" s="11">
        <f>IFERROR(IF(E47="","",(IF('Backend Calcs Standard'!$A$12=1,'Backend Calcs Standard'!U48,(('Backend Calcs Standard'!U48)*0.0283168)))),"")</f>
        <v>66.590711805555557</v>
      </c>
      <c r="E47" s="11">
        <f>IFERROR(IF(F47="","",(IF('Backend Calcs Standard'!$A$12=1,'Backend Calcs Standard'!V48,(('Backend Calcs Standard'!V48)*0.0283168)))),"")</f>
        <v>3.1999999999999851</v>
      </c>
      <c r="F47" s="7">
        <f>IF(I47="","",(IF('Backend Calcs Standard'!$A$12=1,'Backend Calcs Standard'!W48,('Backend Calcs Standard'!W48*0.0283168))))</f>
        <v>21.850381944444461</v>
      </c>
      <c r="G47" s="7">
        <f t="shared" si="0"/>
        <v>91.64109375000001</v>
      </c>
      <c r="H47" s="7">
        <f>IF('Backend Calcs Standard'!$A$12=1,'Backend Calcs Standard'!X48,('Backend Calcs Standard'!X48*0.0283168))</f>
        <v>91.64109375000001</v>
      </c>
      <c r="I47" s="7">
        <f>IFERROR(IF(H47="","",(IF('Backend Calcs Standard'!$A$12=1,'Backend Calcs Standard'!Y48,('Backend Calcs Standard'!Y48*0.0283168)))),"")</f>
        <v>3048.5901909722234</v>
      </c>
      <c r="J47" s="7">
        <f>IF(A47="","",IF('Backend Calcs Standard'!$A$12=1,'Backend Calcs Standard'!Z48,'Backend Calcs Standard'!O48))</f>
        <v>2.9166666666666665</v>
      </c>
      <c r="L47" s="39">
        <f t="shared" si="1"/>
        <v>1099.6931250000002</v>
      </c>
    </row>
    <row r="48" spans="1:12" x14ac:dyDescent="0.25">
      <c r="A48" s="14">
        <f>IFERROR(IF(B48="","",'Backend Calcs Standard'!P49),"")</f>
        <v>34</v>
      </c>
      <c r="B48" s="11">
        <f>IFERROR(IF(C48="","",(IF('Backend Calcs Standard'!$A$12=1,'Backend Calcs Standard'!S49,(('Backend Calcs Standard'!S49)*0.0283168)))),"")</f>
        <v>2.7199305555555555</v>
      </c>
      <c r="C48" s="11">
        <f>IFERROR(IF(D48="","",(IF('Backend Calcs Standard'!$A$12=1,'Backend Calcs Standard'!T49,(('Backend Calcs Standard'!T49)*0.0283168)))),"")</f>
        <v>0.33000000000000007</v>
      </c>
      <c r="D48" s="11">
        <f>IFERROR(IF(E48="","",(IF('Backend Calcs Standard'!$A$12=1,'Backend Calcs Standard'!U49,(('Backend Calcs Standard'!U49)*0.0283168)))),"")</f>
        <v>67.998263888888886</v>
      </c>
      <c r="E48" s="11">
        <f>IFERROR(IF(F48="","",(IF('Backend Calcs Standard'!$A$12=1,'Backend Calcs Standard'!V49,(('Backend Calcs Standard'!V49)*0.0283168)))),"")</f>
        <v>3.3000000000000007</v>
      </c>
      <c r="F48" s="7">
        <f>IF(I48="","",(IF('Backend Calcs Standard'!$A$12=1,'Backend Calcs Standard'!W49,('Backend Calcs Standard'!W49*0.0283168))))</f>
        <v>21.247361111111122</v>
      </c>
      <c r="G48" s="7">
        <f t="shared" si="0"/>
        <v>92.545625000000001</v>
      </c>
      <c r="H48" s="7">
        <f>IF('Backend Calcs Standard'!$A$12=1,'Backend Calcs Standard'!X49,('Backend Calcs Standard'!X49*0.0283168))</f>
        <v>92.545625000000001</v>
      </c>
      <c r="I48" s="7">
        <f>IFERROR(IF(H48="","",(IF('Backend Calcs Standard'!$A$12=1,'Backend Calcs Standard'!Y49,('Backend Calcs Standard'!Y49*0.0283168)))),"")</f>
        <v>2956.9490972222234</v>
      </c>
      <c r="J48" s="7">
        <f>IF(A48="","",IF('Backend Calcs Standard'!$A$12=1,'Backend Calcs Standard'!Z49,'Backend Calcs Standard'!O49))</f>
        <v>2.833333333333333</v>
      </c>
      <c r="L48" s="39">
        <f t="shared" si="1"/>
        <v>1110.5475000000001</v>
      </c>
    </row>
    <row r="49" spans="1:12" x14ac:dyDescent="0.25">
      <c r="A49" s="14">
        <f>IFERROR(IF(B49="","",'Backend Calcs Standard'!P50),"")</f>
        <v>33</v>
      </c>
      <c r="B49" s="11">
        <f>IFERROR(IF(C49="","",(IF('Backend Calcs Standard'!$A$12=1,'Backend Calcs Standard'!S50,(('Backend Calcs Standard'!S50)*0.0283168)))),"")</f>
        <v>2.7732696759259259</v>
      </c>
      <c r="C49" s="11">
        <f>IFERROR(IF(D49="","",(IF('Backend Calcs Standard'!$A$12=1,'Backend Calcs Standard'!T50,(('Backend Calcs Standard'!T50)*0.0283168)))),"")</f>
        <v>0.35000000000000142</v>
      </c>
      <c r="D49" s="11">
        <f>IFERROR(IF(E49="","",(IF('Backend Calcs Standard'!$A$12=1,'Backend Calcs Standard'!U50,(('Backend Calcs Standard'!U50)*0.0283168)))),"")</f>
        <v>69.331741898148152</v>
      </c>
      <c r="E49" s="11">
        <f>IFERROR(IF(F49="","",(IF('Backend Calcs Standard'!$A$12=1,'Backend Calcs Standard'!V50,(('Backend Calcs Standard'!V50)*0.0283168)))),"")</f>
        <v>3.5000000000000142</v>
      </c>
      <c r="F49" s="7">
        <f>IF(I49="","",(IF('Backend Calcs Standard'!$A$12=1,'Backend Calcs Standard'!W50,('Backend Calcs Standard'!W50*0.0283168))))</f>
        <v>20.633969907407408</v>
      </c>
      <c r="G49" s="7">
        <f t="shared" si="0"/>
        <v>93.465711805555571</v>
      </c>
      <c r="H49" s="7">
        <f>IF('Backend Calcs Standard'!$A$12=1,'Backend Calcs Standard'!X50,('Backend Calcs Standard'!X50*0.0283168))</f>
        <v>93.465711805555571</v>
      </c>
      <c r="I49" s="7">
        <f>IFERROR(IF(H49="","",(IF('Backend Calcs Standard'!$A$12=1,'Backend Calcs Standard'!Y50,('Backend Calcs Standard'!Y50*0.0283168)))),"")</f>
        <v>2864.4034722222232</v>
      </c>
      <c r="J49" s="7">
        <f>IF(A49="","",IF('Backend Calcs Standard'!$A$12=1,'Backend Calcs Standard'!Z50,'Backend Calcs Standard'!O50))</f>
        <v>2.75</v>
      </c>
      <c r="L49" s="39">
        <f t="shared" si="1"/>
        <v>1121.588541666667</v>
      </c>
    </row>
    <row r="50" spans="1:12" x14ac:dyDescent="0.25">
      <c r="A50" s="14">
        <f>IFERROR(IF(B50="","",'Backend Calcs Standard'!P51),"")</f>
        <v>32</v>
      </c>
      <c r="B50" s="11">
        <f>IFERROR(IF(C50="","",(IF('Backend Calcs Standard'!$A$12=1,'Backend Calcs Standard'!S51,(('Backend Calcs Standard'!S51)*0.0283168)))),"")</f>
        <v>2.8236979166666667</v>
      </c>
      <c r="C50" s="11">
        <f>IFERROR(IF(D50="","",(IF('Backend Calcs Standard'!$A$12=1,'Backend Calcs Standard'!T51,(('Backend Calcs Standard'!T51)*0.0283168)))),"")</f>
        <v>0.36999999999999922</v>
      </c>
      <c r="D50" s="11">
        <f>IFERROR(IF(E50="","",(IF('Backend Calcs Standard'!$A$12=1,'Backend Calcs Standard'!U51,(('Backend Calcs Standard'!U51)*0.0283168)))),"")</f>
        <v>70.592447916666671</v>
      </c>
      <c r="E50" s="11">
        <f>IFERROR(IF(F50="","",(IF('Backend Calcs Standard'!$A$12=1,'Backend Calcs Standard'!V51,(('Backend Calcs Standard'!V51)*0.0283168)))),"")</f>
        <v>3.6999999999999922</v>
      </c>
      <c r="F50" s="7">
        <f>IF(I50="","",(IF('Backend Calcs Standard'!$A$12=1,'Backend Calcs Standard'!W51,('Backend Calcs Standard'!W51*0.0283168))))</f>
        <v>20.049687500000008</v>
      </c>
      <c r="G50" s="7">
        <f t="shared" si="0"/>
        <v>94.342135416666679</v>
      </c>
      <c r="H50" s="7">
        <f>IF('Backend Calcs Standard'!$A$12=1,'Backend Calcs Standard'!X51,('Backend Calcs Standard'!X51*0.0283168))</f>
        <v>94.342135416666665</v>
      </c>
      <c r="I50" s="7">
        <f>IFERROR(IF(H50="","",(IF('Backend Calcs Standard'!$A$12=1,'Backend Calcs Standard'!Y51,('Backend Calcs Standard'!Y51*0.0283168)))),"")</f>
        <v>2770.9377604166675</v>
      </c>
      <c r="J50" s="7">
        <f>IF(A50="","",IF('Backend Calcs Standard'!$A$12=1,'Backend Calcs Standard'!Z51,'Backend Calcs Standard'!O51))</f>
        <v>2.6666666666666665</v>
      </c>
      <c r="L50" s="39">
        <f t="shared" si="1"/>
        <v>1132.1056250000001</v>
      </c>
    </row>
    <row r="51" spans="1:12" x14ac:dyDescent="0.25">
      <c r="A51" s="14">
        <f>IFERROR(IF(B51="","",'Backend Calcs Standard'!P52),"")</f>
        <v>31</v>
      </c>
      <c r="B51" s="11">
        <f>IFERROR(IF(C51="","",(IF('Backend Calcs Standard'!$A$12=1,'Backend Calcs Standard'!S52,(('Backend Calcs Standard'!S52)*0.0283168)))),"")</f>
        <v>2.8713541666666664</v>
      </c>
      <c r="C51" s="11">
        <f>IFERROR(IF(D51="","",(IF('Backend Calcs Standard'!$A$12=1,'Backend Calcs Standard'!T52,(('Backend Calcs Standard'!T52)*0.0283168)))),"")</f>
        <v>0.36999999999999922</v>
      </c>
      <c r="D51" s="11">
        <f>IFERROR(IF(E51="","",(IF('Backend Calcs Standard'!$A$12=1,'Backend Calcs Standard'!U52,(('Backend Calcs Standard'!U52)*0.0283168)))),"")</f>
        <v>71.783854166666657</v>
      </c>
      <c r="E51" s="11">
        <f>IFERROR(IF(F51="","",(IF('Backend Calcs Standard'!$A$12=1,'Backend Calcs Standard'!V52,(('Backend Calcs Standard'!V52)*0.0283168)))),"")</f>
        <v>3.6999999999999922</v>
      </c>
      <c r="F51" s="7">
        <f>IF(I51="","",(IF('Backend Calcs Standard'!$A$12=1,'Backend Calcs Standard'!W52,('Backend Calcs Standard'!W52*0.0283168))))</f>
        <v>19.573125000000015</v>
      </c>
      <c r="G51" s="7">
        <f t="shared" si="0"/>
        <v>95.056979166666665</v>
      </c>
      <c r="H51" s="7">
        <f>IF('Backend Calcs Standard'!$A$12=1,'Backend Calcs Standard'!X52,('Backend Calcs Standard'!X52*0.0283168))</f>
        <v>95.056979166666665</v>
      </c>
      <c r="I51" s="7">
        <f>IFERROR(IF(H51="","",(IF('Backend Calcs Standard'!$A$12=1,'Backend Calcs Standard'!Y52,('Backend Calcs Standard'!Y52*0.0283168)))),"")</f>
        <v>2676.5956250000008</v>
      </c>
      <c r="J51" s="7">
        <f>IF(A51="","",IF('Backend Calcs Standard'!$A$12=1,'Backend Calcs Standard'!Z52,'Backend Calcs Standard'!O52))</f>
        <v>2.583333333333333</v>
      </c>
      <c r="L51" s="39">
        <f t="shared" si="1"/>
        <v>1140.6837499999999</v>
      </c>
    </row>
    <row r="52" spans="1:12" x14ac:dyDescent="0.25">
      <c r="A52" s="14">
        <f>IFERROR(IF(B52="","",'Backend Calcs Standard'!P53),"")</f>
        <v>30</v>
      </c>
      <c r="B52" s="11">
        <f>IFERROR(IF(C52="","",(IF('Backend Calcs Standard'!$A$12=1,'Backend Calcs Standard'!S53,(('Backend Calcs Standard'!S53)*0.0283168)))),"")</f>
        <v>2.9163078703703706</v>
      </c>
      <c r="C52" s="11">
        <f>IFERROR(IF(D52="","",(IF('Backend Calcs Standard'!$A$12=1,'Backend Calcs Standard'!T53,(('Backend Calcs Standard'!T53)*0.0283168)))),"")</f>
        <v>0.40000000000000036</v>
      </c>
      <c r="D52" s="11">
        <f>IFERROR(IF(E52="","",(IF('Backend Calcs Standard'!$A$12=1,'Backend Calcs Standard'!U53,(('Backend Calcs Standard'!U53)*0.0283168)))),"")</f>
        <v>72.907696759259267</v>
      </c>
      <c r="E52" s="11">
        <f>IFERROR(IF(F52="","",(IF('Backend Calcs Standard'!$A$12=1,'Backend Calcs Standard'!V53,(('Backend Calcs Standard'!V53)*0.0283168)))),"")</f>
        <v>4.0000000000000036</v>
      </c>
      <c r="F52" s="7">
        <f>IF(I52="","",(IF('Backend Calcs Standard'!$A$12=1,'Backend Calcs Standard'!W53,('Backend Calcs Standard'!W53*0.0283168))))</f>
        <v>19.003587962962968</v>
      </c>
      <c r="G52" s="7">
        <f t="shared" si="0"/>
        <v>95.911284722222234</v>
      </c>
      <c r="H52" s="7">
        <f>IF('Backend Calcs Standard'!$A$12=1,'Backend Calcs Standard'!X53,('Backend Calcs Standard'!X53*0.0283168))</f>
        <v>95.911284722222234</v>
      </c>
      <c r="I52" s="7">
        <f>IFERROR(IF(H52="","",(IF('Backend Calcs Standard'!$A$12=1,'Backend Calcs Standard'!Y53,('Backend Calcs Standard'!Y53*0.0283168)))),"")</f>
        <v>2581.5386458333342</v>
      </c>
      <c r="J52" s="7">
        <f>IF(A52="","",IF('Backend Calcs Standard'!$A$12=1,'Backend Calcs Standard'!Z53,'Backend Calcs Standard'!O53))</f>
        <v>2.5</v>
      </c>
      <c r="L52" s="39">
        <f t="shared" si="1"/>
        <v>1150.9354166666667</v>
      </c>
    </row>
    <row r="53" spans="1:12" x14ac:dyDescent="0.25">
      <c r="A53" s="14">
        <f>IFERROR(IF(B53="","",'Backend Calcs Standard'!P54),"")</f>
        <v>29</v>
      </c>
      <c r="B53" s="11">
        <f>IFERROR(IF(C53="","",(IF('Backend Calcs Standard'!$A$12=1,'Backend Calcs Standard'!S54,(('Backend Calcs Standard'!S54)*0.0283168)))),"")</f>
        <v>2.9644386574074075</v>
      </c>
      <c r="C53" s="11">
        <f>IFERROR(IF(D53="","",(IF('Backend Calcs Standard'!$A$12=1,'Backend Calcs Standard'!T54,(('Backend Calcs Standard'!T54)*0.0283168)))),"")</f>
        <v>0.41000000000000014</v>
      </c>
      <c r="D53" s="11">
        <f>IFERROR(IF(E53="","",(IF('Backend Calcs Standard'!$A$12=1,'Backend Calcs Standard'!U54,(('Backend Calcs Standard'!U54)*0.0283168)))),"")</f>
        <v>74.11096643518519</v>
      </c>
      <c r="E53" s="11">
        <f>IFERROR(IF(F53="","",(IF('Backend Calcs Standard'!$A$12=1,'Backend Calcs Standard'!V54,(('Backend Calcs Standard'!V54)*0.0283168)))),"")</f>
        <v>4.1000000000000014</v>
      </c>
      <c r="F53" s="7">
        <f>IF(I53="","",(IF('Backend Calcs Standard'!$A$12=1,'Backend Calcs Standard'!W54,('Backend Calcs Standard'!W54*0.0283168))))</f>
        <v>18.4822800925926</v>
      </c>
      <c r="G53" s="7">
        <f t="shared" si="0"/>
        <v>96.693246527777788</v>
      </c>
      <c r="H53" s="7">
        <f>IF('Backend Calcs Standard'!$A$12=1,'Backend Calcs Standard'!X54,('Backend Calcs Standard'!X54*0.0283168))</f>
        <v>96.693246527777788</v>
      </c>
      <c r="I53" s="7">
        <f>IFERROR(IF(H53="","",(IF('Backend Calcs Standard'!$A$12=1,'Backend Calcs Standard'!Y54,('Backend Calcs Standard'!Y54*0.0283168)))),"")</f>
        <v>2485.6273611111119</v>
      </c>
      <c r="J53" s="7">
        <f>IF(A53="","",IF('Backend Calcs Standard'!$A$12=1,'Backend Calcs Standard'!Z54,'Backend Calcs Standard'!O54))</f>
        <v>2.4166666666666665</v>
      </c>
      <c r="L53" s="39">
        <f t="shared" si="1"/>
        <v>1160.3189583333335</v>
      </c>
    </row>
    <row r="54" spans="1:12" x14ac:dyDescent="0.25">
      <c r="A54" s="14">
        <f>IFERROR(IF(B54="","",'Backend Calcs Standard'!P55),"")</f>
        <v>28</v>
      </c>
      <c r="B54" s="11">
        <f>IFERROR(IF(C54="","",(IF('Backend Calcs Standard'!$A$12=1,'Backend Calcs Standard'!S55,(('Backend Calcs Standard'!S55)*0.0283168)))),"")</f>
        <v>2.9983912037037039</v>
      </c>
      <c r="C54" s="11">
        <f>IFERROR(IF(D54="","",(IF('Backend Calcs Standard'!$A$12=1,'Backend Calcs Standard'!T55,(('Backend Calcs Standard'!T55)*0.0283168)))),"")</f>
        <v>0.41999999999999993</v>
      </c>
      <c r="D54" s="11">
        <f>IFERROR(IF(E54="","",(IF('Backend Calcs Standard'!$A$12=1,'Backend Calcs Standard'!U55,(('Backend Calcs Standard'!U55)*0.0283168)))),"")</f>
        <v>74.959780092592595</v>
      </c>
      <c r="E54" s="11">
        <f>IFERROR(IF(F54="","",(IF('Backend Calcs Standard'!$A$12=1,'Backend Calcs Standard'!V55,(('Backend Calcs Standard'!V55)*0.0283168)))),"")</f>
        <v>4.1999999999999993</v>
      </c>
      <c r="F54" s="7">
        <f>IF(I54="","",(IF('Backend Calcs Standard'!$A$12=1,'Backend Calcs Standard'!W55,('Backend Calcs Standard'!W55*0.0283168))))</f>
        <v>18.102754629629636</v>
      </c>
      <c r="G54" s="7">
        <f t="shared" si="0"/>
        <v>97.262534722222227</v>
      </c>
      <c r="H54" s="7">
        <f>IF('Backend Calcs Standard'!$A$12=1,'Backend Calcs Standard'!X55,('Backend Calcs Standard'!X55*0.0283168))</f>
        <v>97.262534722222227</v>
      </c>
      <c r="I54" s="7">
        <f>IFERROR(IF(H54="","",(IF('Backend Calcs Standard'!$A$12=1,'Backend Calcs Standard'!Y55,('Backend Calcs Standard'!Y55*0.0283168)))),"")</f>
        <v>2388.9341145833341</v>
      </c>
      <c r="J54" s="7">
        <f>IF(A54="","",IF('Backend Calcs Standard'!$A$12=1,'Backend Calcs Standard'!Z55,'Backend Calcs Standard'!O55))</f>
        <v>2.333333333333333</v>
      </c>
      <c r="L54" s="39">
        <f t="shared" si="1"/>
        <v>1167.1504166666668</v>
      </c>
    </row>
    <row r="55" spans="1:12" x14ac:dyDescent="0.25">
      <c r="A55" s="14">
        <f>IFERROR(IF(B55="","",'Backend Calcs Standard'!P56),"")</f>
        <v>27</v>
      </c>
      <c r="B55" s="11">
        <f>IFERROR(IF(C55="","",(IF('Backend Calcs Standard'!$A$12=1,'Backend Calcs Standard'!S56,(('Backend Calcs Standard'!S56)*0.0283168)))),"")</f>
        <v>3.0355381944444444</v>
      </c>
      <c r="C55" s="11">
        <f>IFERROR(IF(D55="","",(IF('Backend Calcs Standard'!$A$12=1,'Backend Calcs Standard'!T56,(('Backend Calcs Standard'!T56)*0.0283168)))),"")</f>
        <v>0.44000000000000128</v>
      </c>
      <c r="D55" s="11">
        <f>IFERROR(IF(E55="","",(IF('Backend Calcs Standard'!$A$12=1,'Backend Calcs Standard'!U56,(('Backend Calcs Standard'!U56)*0.0283168)))),"")</f>
        <v>75.888454861111114</v>
      </c>
      <c r="E55" s="11">
        <f>IFERROR(IF(F55="","",(IF('Backend Calcs Standard'!$A$12=1,'Backend Calcs Standard'!V56,(('Backend Calcs Standard'!V56)*0.0283168)))),"")</f>
        <v>4.4000000000000128</v>
      </c>
      <c r="F55" s="7">
        <f>IF(I55="","",(IF('Backend Calcs Standard'!$A$12=1,'Backend Calcs Standard'!W56,('Backend Calcs Standard'!W56*0.0283168))))</f>
        <v>17.651284722222226</v>
      </c>
      <c r="G55" s="7">
        <f t="shared" si="0"/>
        <v>97.939739583333349</v>
      </c>
      <c r="H55" s="7">
        <f>IF('Backend Calcs Standard'!$A$12=1,'Backend Calcs Standard'!X56,('Backend Calcs Standard'!X56*0.0283168))</f>
        <v>97.939739583333349</v>
      </c>
      <c r="I55" s="7">
        <f>IFERROR(IF(H55="","",(IF('Backend Calcs Standard'!$A$12=1,'Backend Calcs Standard'!Y56,('Backend Calcs Standard'!Y56*0.0283168)))),"")</f>
        <v>2291.6715798611117</v>
      </c>
      <c r="J55" s="7">
        <f>IF(A55="","",IF('Backend Calcs Standard'!$A$12=1,'Backend Calcs Standard'!Z56,'Backend Calcs Standard'!O56))</f>
        <v>2.25</v>
      </c>
      <c r="L55" s="39">
        <f t="shared" si="1"/>
        <v>1175.2768750000002</v>
      </c>
    </row>
    <row r="56" spans="1:12" x14ac:dyDescent="0.25">
      <c r="A56" s="14">
        <f>IFERROR(IF(B56="","",'Backend Calcs Standard'!P57),"")</f>
        <v>26</v>
      </c>
      <c r="B56" s="11">
        <f>IFERROR(IF(C56="","",(IF('Backend Calcs Standard'!$A$12=1,'Backend Calcs Standard'!S57,(('Backend Calcs Standard'!S57)*0.0283168)))),"")</f>
        <v>3.0707060185185187</v>
      </c>
      <c r="C56" s="11">
        <f>IFERROR(IF(D56="","",(IF('Backend Calcs Standard'!$A$12=1,'Backend Calcs Standard'!T57,(('Backend Calcs Standard'!T57)*0.0283168)))),"")</f>
        <v>0.44999999999999929</v>
      </c>
      <c r="D56" s="11">
        <f>IFERROR(IF(E56="","",(IF('Backend Calcs Standard'!$A$12=1,'Backend Calcs Standard'!U57,(('Backend Calcs Standard'!U57)*0.0283168)))),"")</f>
        <v>76.767650462962962</v>
      </c>
      <c r="E56" s="11">
        <f>IFERROR(IF(F56="","",(IF('Backend Calcs Standard'!$A$12=1,'Backend Calcs Standard'!V57,(('Backend Calcs Standard'!V57)*0.0283168)))),"")</f>
        <v>4.4999999999999929</v>
      </c>
      <c r="F56" s="7">
        <f>IF(I56="","",(IF('Backend Calcs Standard'!$A$12=1,'Backend Calcs Standard'!W57,('Backend Calcs Standard'!W57*0.0283168))))</f>
        <v>17.259606481481491</v>
      </c>
      <c r="G56" s="7">
        <f t="shared" si="0"/>
        <v>98.527256944444446</v>
      </c>
      <c r="H56" s="7">
        <f>IF('Backend Calcs Standard'!$A$12=1,'Backend Calcs Standard'!X57,('Backend Calcs Standard'!X57*0.0283168))</f>
        <v>98.527256944444446</v>
      </c>
      <c r="I56" s="7">
        <f>IFERROR(IF(H56="","",(IF('Backend Calcs Standard'!$A$12=1,'Backend Calcs Standard'!Y57,('Backend Calcs Standard'!Y57*0.0283168)))),"")</f>
        <v>2193.7318402777782</v>
      </c>
      <c r="J56" s="7">
        <f>IF(A56="","",IF('Backend Calcs Standard'!$A$12=1,'Backend Calcs Standard'!Z57,'Backend Calcs Standard'!O57))</f>
        <v>2.1666666666666665</v>
      </c>
      <c r="L56" s="39">
        <f t="shared" si="1"/>
        <v>1182.3270833333333</v>
      </c>
    </row>
    <row r="57" spans="1:12" x14ac:dyDescent="0.25">
      <c r="A57" s="14">
        <f>IFERROR(IF(B57="","",'Backend Calcs Standard'!P58),"")</f>
        <v>25</v>
      </c>
      <c r="B57" s="11">
        <f>IFERROR(IF(C57="","",(IF('Backend Calcs Standard'!$A$12=1,'Backend Calcs Standard'!S58,(('Backend Calcs Standard'!S58)*0.0283168)))),"")</f>
        <v>3.1052256944444445</v>
      </c>
      <c r="C57" s="11">
        <f>IFERROR(IF(D57="","",(IF('Backend Calcs Standard'!$A$12=1,'Backend Calcs Standard'!T58,(('Backend Calcs Standard'!T58)*0.0283168)))),"")</f>
        <v>0.45999999999999908</v>
      </c>
      <c r="D57" s="11">
        <f>IFERROR(IF(E57="","",(IF('Backend Calcs Standard'!$A$12=1,'Backend Calcs Standard'!U58,(('Backend Calcs Standard'!U58)*0.0283168)))),"")</f>
        <v>77.630642361111114</v>
      </c>
      <c r="E57" s="11">
        <f>IFERROR(IF(F57="","",(IF('Backend Calcs Standard'!$A$12=1,'Backend Calcs Standard'!V58,(('Backend Calcs Standard'!V58)*0.0283168)))),"")</f>
        <v>4.5999999999999908</v>
      </c>
      <c r="F57" s="7">
        <f>IF(I57="","",(IF('Backend Calcs Standard'!$A$12=1,'Backend Calcs Standard'!W58,('Backend Calcs Standard'!W58*0.0283168))))</f>
        <v>16.874409722222236</v>
      </c>
      <c r="G57" s="7">
        <f t="shared" si="0"/>
        <v>99.105052083333334</v>
      </c>
      <c r="H57" s="7">
        <f>IF('Backend Calcs Standard'!$A$12=1,'Backend Calcs Standard'!X58,('Backend Calcs Standard'!X58*0.0283168))</f>
        <v>99.105052083333348</v>
      </c>
      <c r="I57" s="7">
        <f>IFERROR(IF(H57="","",(IF('Backend Calcs Standard'!$A$12=1,'Backend Calcs Standard'!Y58,('Backend Calcs Standard'!Y58*0.0283168)))),"")</f>
        <v>2095.2045833333336</v>
      </c>
      <c r="J57" s="7">
        <f>IF(A57="","",IF('Backend Calcs Standard'!$A$12=1,'Backend Calcs Standard'!Z58,'Backend Calcs Standard'!O58))</f>
        <v>2.083333333333333</v>
      </c>
      <c r="L57" s="39">
        <f t="shared" si="1"/>
        <v>1189.2606249999999</v>
      </c>
    </row>
    <row r="58" spans="1:12" x14ac:dyDescent="0.25">
      <c r="A58" s="14">
        <f>IFERROR(IF(B58="","",'Backend Calcs Standard'!P59),"")</f>
        <v>24</v>
      </c>
      <c r="B58" s="11">
        <f>IFERROR(IF(C58="","",(IF('Backend Calcs Standard'!$A$12=1,'Backend Calcs Standard'!S59,(('Backend Calcs Standard'!S59)*0.0283168)))),"")</f>
        <v>3.1384027777777779</v>
      </c>
      <c r="C58" s="11">
        <f>IFERROR(IF(D58="","",(IF('Backend Calcs Standard'!$A$12=1,'Backend Calcs Standard'!T59,(('Backend Calcs Standard'!T59)*0.0283168)))),"")</f>
        <v>0.47000000000000064</v>
      </c>
      <c r="D58" s="11">
        <f>IFERROR(IF(E58="","",(IF('Backend Calcs Standard'!$A$12=1,'Backend Calcs Standard'!U59,(('Backend Calcs Standard'!U59)*0.0283168)))),"")</f>
        <v>78.460069444444443</v>
      </c>
      <c r="E58" s="11">
        <f>IFERROR(IF(F58="","",(IF('Backend Calcs Standard'!$A$12=1,'Backend Calcs Standard'!V59,(('Backend Calcs Standard'!V59)*0.0283168)))),"")</f>
        <v>4.7000000000000064</v>
      </c>
      <c r="F58" s="7">
        <f>IF(I58="","",(IF('Backend Calcs Standard'!$A$12=1,'Backend Calcs Standard'!W59,('Backend Calcs Standard'!W59*0.0283168))))</f>
        <v>16.502638888888892</v>
      </c>
      <c r="G58" s="7">
        <f t="shared" si="0"/>
        <v>99.662708333333342</v>
      </c>
      <c r="H58" s="7">
        <f>IF('Backend Calcs Standard'!$A$12=1,'Backend Calcs Standard'!X59,('Backend Calcs Standard'!X59*0.0283168))</f>
        <v>99.662708333333342</v>
      </c>
      <c r="I58" s="7">
        <f>IFERROR(IF(H58="","",(IF('Backend Calcs Standard'!$A$12=1,'Backend Calcs Standard'!Y59,('Backend Calcs Standard'!Y59*0.0283168)))),"")</f>
        <v>1996.0995312500004</v>
      </c>
      <c r="J58" s="7">
        <f>IF(A58="","",IF('Backend Calcs Standard'!$A$12=1,'Backend Calcs Standard'!Z59,'Backend Calcs Standard'!O59))</f>
        <v>2</v>
      </c>
      <c r="L58" s="39">
        <f t="shared" si="1"/>
        <v>1195.9525000000001</v>
      </c>
    </row>
    <row r="59" spans="1:12" x14ac:dyDescent="0.25">
      <c r="A59" s="14">
        <f>IFERROR(IF(B59="","",'Backend Calcs Standard'!P60),"")</f>
        <v>23</v>
      </c>
      <c r="B59" s="11">
        <f>IFERROR(IF(C59="","",(IF('Backend Calcs Standard'!$A$12=1,'Backend Calcs Standard'!S60,(('Backend Calcs Standard'!S60)*0.0283168)))),"")</f>
        <v>3.1705324074074075</v>
      </c>
      <c r="C59" s="11">
        <f>IFERROR(IF(D59="","",(IF('Backend Calcs Standard'!$A$12=1,'Backend Calcs Standard'!T60,(('Backend Calcs Standard'!T60)*0.0283168)))),"")</f>
        <v>0.49000000000000021</v>
      </c>
      <c r="D59" s="11">
        <f>IFERROR(IF(E59="","",(IF('Backend Calcs Standard'!$A$12=1,'Backend Calcs Standard'!U60,(('Backend Calcs Standard'!U60)*0.0283168)))),"")</f>
        <v>79.26331018518519</v>
      </c>
      <c r="E59" s="11">
        <f>IFERROR(IF(F59="","",(IF('Backend Calcs Standard'!$A$12=1,'Backend Calcs Standard'!V60,(('Backend Calcs Standard'!V60)*0.0283168)))),"")</f>
        <v>4.9000000000000021</v>
      </c>
      <c r="F59" s="7">
        <f>IF(I59="","",(IF('Backend Calcs Standard'!$A$12=1,'Backend Calcs Standard'!W60,('Backend Calcs Standard'!W60*0.0283168))))</f>
        <v>16.101342592592598</v>
      </c>
      <c r="G59" s="7">
        <f t="shared" si="0"/>
        <v>100.2646527777778</v>
      </c>
      <c r="H59" s="7">
        <f>IF('Backend Calcs Standard'!$A$12=1,'Backend Calcs Standard'!X60,('Backend Calcs Standard'!X60*0.0283168))</f>
        <v>100.2646527777778</v>
      </c>
      <c r="I59" s="7">
        <f>IFERROR(IF(H59="","",(IF('Backend Calcs Standard'!$A$12=1,'Backend Calcs Standard'!Y60,('Backend Calcs Standard'!Y60*0.0283168)))),"")</f>
        <v>1896.4368229166671</v>
      </c>
      <c r="J59" s="7">
        <f>IF(A59="","",IF('Backend Calcs Standard'!$A$12=1,'Backend Calcs Standard'!Z60,'Backend Calcs Standard'!O60))</f>
        <v>1.9166666666666665</v>
      </c>
      <c r="L59" s="39">
        <f t="shared" si="1"/>
        <v>1203.1758333333337</v>
      </c>
    </row>
    <row r="60" spans="1:12" x14ac:dyDescent="0.25">
      <c r="A60" s="14">
        <f>IFERROR(IF(B60="","",'Backend Calcs Standard'!P61),"")</f>
        <v>22</v>
      </c>
      <c r="B60" s="11">
        <f>IFERROR(IF(C60="","",(IF('Backend Calcs Standard'!$A$12=1,'Backend Calcs Standard'!S61,(('Backend Calcs Standard'!S61)*0.0283168)))),"")</f>
        <v>3.201701388888889</v>
      </c>
      <c r="C60" s="11">
        <f>IFERROR(IF(D60="","",(IF('Backend Calcs Standard'!$A$12=1,'Backend Calcs Standard'!T61,(('Backend Calcs Standard'!T61)*0.0283168)))),"")</f>
        <v>0.5</v>
      </c>
      <c r="D60" s="11">
        <f>IFERROR(IF(E60="","",(IF('Backend Calcs Standard'!$A$12=1,'Backend Calcs Standard'!U61,(('Backend Calcs Standard'!U61)*0.0283168)))),"")</f>
        <v>80.042534722222229</v>
      </c>
      <c r="E60" s="11">
        <f>IFERROR(IF(F60="","",(IF('Backend Calcs Standard'!$A$12=1,'Backend Calcs Standard'!V61,(('Backend Calcs Standard'!V61)*0.0283168)))),"")</f>
        <v>5</v>
      </c>
      <c r="F60" s="7">
        <f>IF(I60="","",(IF('Backend Calcs Standard'!$A$12=1,'Backend Calcs Standard'!W61,('Backend Calcs Standard'!W61*0.0283168))))</f>
        <v>15.749652777777786</v>
      </c>
      <c r="G60" s="7">
        <f t="shared" si="0"/>
        <v>100.79218750000001</v>
      </c>
      <c r="H60" s="7">
        <f>IF('Backend Calcs Standard'!$A$12=1,'Backend Calcs Standard'!X61,('Backend Calcs Standard'!X61*0.0283168))</f>
        <v>100.79218750000001</v>
      </c>
      <c r="I60" s="7">
        <f>IFERROR(IF(H60="","",(IF('Backend Calcs Standard'!$A$12=1,'Backend Calcs Standard'!Y61,('Backend Calcs Standard'!Y61*0.0283168)))),"")</f>
        <v>1796.1721701388892</v>
      </c>
      <c r="J60" s="7">
        <f>IF(A60="","",IF('Backend Calcs Standard'!$A$12=1,'Backend Calcs Standard'!Z61,'Backend Calcs Standard'!O61))</f>
        <v>1.8333333333333333</v>
      </c>
      <c r="L60" s="39">
        <f t="shared" si="1"/>
        <v>1209.5062500000001</v>
      </c>
    </row>
    <row r="61" spans="1:12" x14ac:dyDescent="0.25">
      <c r="A61" s="14">
        <f>IFERROR(IF(B61="","",'Backend Calcs Standard'!P62),"")</f>
        <v>21</v>
      </c>
      <c r="B61" s="11">
        <f>IFERROR(IF(C61="","",(IF('Backend Calcs Standard'!$A$12=1,'Backend Calcs Standard'!S62,(('Backend Calcs Standard'!S62)*0.0283168)))),"")</f>
        <v>3.2321354166666669</v>
      </c>
      <c r="C61" s="11">
        <f>IFERROR(IF(D61="","",(IF('Backend Calcs Standard'!$A$12=1,'Backend Calcs Standard'!T62,(('Backend Calcs Standard'!T62)*0.0283168)))),"")</f>
        <v>0.50999999999999979</v>
      </c>
      <c r="D61" s="11">
        <f>IFERROR(IF(E61="","",(IF('Backend Calcs Standard'!$A$12=1,'Backend Calcs Standard'!U62,(('Backend Calcs Standard'!U62)*0.0283168)))),"")</f>
        <v>80.803385416666671</v>
      </c>
      <c r="E61" s="11">
        <f>IFERROR(IF(F61="","",(IF('Backend Calcs Standard'!$A$12=1,'Backend Calcs Standard'!V62,(('Backend Calcs Standard'!V62)*0.0283168)))),"")</f>
        <v>5.0999999999999979</v>
      </c>
      <c r="F61" s="7">
        <f>IF(I61="","",(IF('Backend Calcs Standard'!$A$12=1,'Backend Calcs Standard'!W62,('Backend Calcs Standard'!W62*0.0283168))))</f>
        <v>15.405312500000004</v>
      </c>
      <c r="G61" s="7">
        <f t="shared" si="0"/>
        <v>101.30869791666667</v>
      </c>
      <c r="H61" s="7">
        <f>IF('Backend Calcs Standard'!$A$12=1,'Backend Calcs Standard'!X62,('Backend Calcs Standard'!X62*0.0283168))</f>
        <v>101.30869791666667</v>
      </c>
      <c r="I61" s="7">
        <f>IFERROR(IF(H61="","",(IF('Backend Calcs Standard'!$A$12=1,'Backend Calcs Standard'!Y62,('Backend Calcs Standard'!Y62*0.0283168)))),"")</f>
        <v>1695.3799826388893</v>
      </c>
      <c r="J61" s="7">
        <f>IF(A61="","",IF('Backend Calcs Standard'!$A$12=1,'Backend Calcs Standard'!Z62,'Backend Calcs Standard'!O62))</f>
        <v>1.75</v>
      </c>
      <c r="L61" s="39">
        <f t="shared" si="1"/>
        <v>1215.704375</v>
      </c>
    </row>
    <row r="62" spans="1:12" x14ac:dyDescent="0.25">
      <c r="A62" s="14">
        <f>IFERROR(IF(B62="","",'Backend Calcs Standard'!P63),"")</f>
        <v>20</v>
      </c>
      <c r="B62" s="11">
        <f>IFERROR(IF(C62="","",(IF('Backend Calcs Standard'!$A$12=1,'Backend Calcs Standard'!S63,(('Backend Calcs Standard'!S63)*0.0283168)))),"")</f>
        <v>3.2612789351851852</v>
      </c>
      <c r="C62" s="11">
        <f>IFERROR(IF(D62="","",(IF('Backend Calcs Standard'!$A$12=1,'Backend Calcs Standard'!T63,(('Backend Calcs Standard'!T63)*0.0283168)))),"")</f>
        <v>0.52000000000000046</v>
      </c>
      <c r="D62" s="11">
        <f>IFERROR(IF(E62="","",(IF('Backend Calcs Standard'!$A$12=1,'Backend Calcs Standard'!U63,(('Backend Calcs Standard'!U63)*0.0283168)))),"")</f>
        <v>81.531973379629633</v>
      </c>
      <c r="E62" s="11">
        <f>IFERROR(IF(F62="","",(IF('Backend Calcs Standard'!$A$12=1,'Backend Calcs Standard'!V63,(('Backend Calcs Standard'!V63)*0.0283168)))),"")</f>
        <v>5.2000000000000046</v>
      </c>
      <c r="F62" s="7">
        <f>IF(I62="","",(IF('Backend Calcs Standard'!$A$12=1,'Backend Calcs Standard'!W63,('Backend Calcs Standard'!W63*0.0283168))))</f>
        <v>15.073877314814821</v>
      </c>
      <c r="G62" s="7">
        <f t="shared" si="0"/>
        <v>101.80585069444446</v>
      </c>
      <c r="H62" s="7">
        <f>IF('Backend Calcs Standard'!$A$12=1,'Backend Calcs Standard'!X63,('Backend Calcs Standard'!X63*0.0283168))</f>
        <v>101.80585069444446</v>
      </c>
      <c r="I62" s="7">
        <f>IFERROR(IF(H62="","",(IF('Backend Calcs Standard'!$A$12=1,'Backend Calcs Standard'!Y63,('Backend Calcs Standard'!Y63*0.0283168)))),"")</f>
        <v>1594.0712847222226</v>
      </c>
      <c r="J62" s="7">
        <f>IF(A62="","",IF('Backend Calcs Standard'!$A$12=1,'Backend Calcs Standard'!Z63,'Backend Calcs Standard'!O63))</f>
        <v>1.6666666666666665</v>
      </c>
      <c r="L62" s="39">
        <f t="shared" si="1"/>
        <v>1221.6702083333334</v>
      </c>
    </row>
    <row r="63" spans="1:12" x14ac:dyDescent="0.25">
      <c r="A63" s="14">
        <f>IFERROR(IF(B63="","",'Backend Calcs Standard'!P64),"")</f>
        <v>19</v>
      </c>
      <c r="B63" s="11">
        <f>IFERROR(IF(C63="","",(IF('Backend Calcs Standard'!$A$12=1,'Backend Calcs Standard'!S64,(('Backend Calcs Standard'!S64)*0.0283168)))),"")</f>
        <v>3.2916435185185184</v>
      </c>
      <c r="C63" s="11">
        <f>IFERROR(IF(D63="","",(IF('Backend Calcs Standard'!$A$12=1,'Backend Calcs Standard'!T64,(('Backend Calcs Standard'!T64)*0.0283168)))),"")</f>
        <v>0.52999999999999936</v>
      </c>
      <c r="D63" s="11">
        <f>IFERROR(IF(E63="","",(IF('Backend Calcs Standard'!$A$12=1,'Backend Calcs Standard'!U64,(('Backend Calcs Standard'!U64)*0.0283168)))),"")</f>
        <v>82.291087962962962</v>
      </c>
      <c r="E63" s="11">
        <f>IFERROR(IF(F63="","",(IF('Backend Calcs Standard'!$A$12=1,'Backend Calcs Standard'!V64,(('Backend Calcs Standard'!V64)*0.0283168)))),"")</f>
        <v>5.2999999999999936</v>
      </c>
      <c r="F63" s="7">
        <f>IF(I63="","",(IF('Backend Calcs Standard'!$A$12=1,'Backend Calcs Standard'!W64,('Backend Calcs Standard'!W64*0.0283168))))</f>
        <v>14.730231481481493</v>
      </c>
      <c r="G63" s="7">
        <f t="shared" si="0"/>
        <v>102.32131944444444</v>
      </c>
      <c r="H63" s="7">
        <f>IF('Backend Calcs Standard'!$A$12=1,'Backend Calcs Standard'!X64,('Backend Calcs Standard'!X64*0.0283168))</f>
        <v>102.32131944444446</v>
      </c>
      <c r="I63" s="7">
        <f>IFERROR(IF(H63="","",(IF('Backend Calcs Standard'!$A$12=1,'Backend Calcs Standard'!Y64,('Backend Calcs Standard'!Y64*0.0283168)))),"")</f>
        <v>1492.2654340277782</v>
      </c>
      <c r="J63" s="7">
        <f>IF(A63="","",IF('Backend Calcs Standard'!$A$12=1,'Backend Calcs Standard'!Z64,'Backend Calcs Standard'!O64))</f>
        <v>1.5833333333333333</v>
      </c>
      <c r="L63" s="39">
        <f t="shared" si="1"/>
        <v>1227.8558333333333</v>
      </c>
    </row>
    <row r="64" spans="1:12" x14ac:dyDescent="0.25">
      <c r="A64" s="14">
        <f>IFERROR(IF(B64="","",'Backend Calcs Standard'!P65),"")</f>
        <v>18</v>
      </c>
      <c r="B64" s="11">
        <f>IFERROR(IF(C64="","",(IF('Backend Calcs Standard'!$A$12=1,'Backend Calcs Standard'!S65,(('Backend Calcs Standard'!S65)*0.0283168)))),"")</f>
        <v>3.3206250000000002</v>
      </c>
      <c r="C64" s="11">
        <f>IFERROR(IF(D64="","",(IF('Backend Calcs Standard'!$A$12=1,'Backend Calcs Standard'!T65,(('Backend Calcs Standard'!T65)*0.0283168)))),"")</f>
        <v>0.54</v>
      </c>
      <c r="D64" s="11">
        <f>IFERROR(IF(E64="","",(IF('Backend Calcs Standard'!$A$12=1,'Backend Calcs Standard'!U65,(('Backend Calcs Standard'!U65)*0.0283168)))),"")</f>
        <v>83.015625</v>
      </c>
      <c r="E64" s="11">
        <f>IFERROR(IF(F64="","",(IF('Backend Calcs Standard'!$A$12=1,'Backend Calcs Standard'!V65,(('Backend Calcs Standard'!V65)*0.0283168)))),"")</f>
        <v>5.4</v>
      </c>
      <c r="F64" s="7">
        <f>IF(I64="","",(IF('Backend Calcs Standard'!$A$12=1,'Backend Calcs Standard'!W65,('Backend Calcs Standard'!W65*0.0283168))))</f>
        <v>14.400416666666674</v>
      </c>
      <c r="G64" s="7">
        <f t="shared" si="0"/>
        <v>102.81604166666668</v>
      </c>
      <c r="H64" s="7">
        <f>IF('Backend Calcs Standard'!$A$12=1,'Backend Calcs Standard'!X65,('Backend Calcs Standard'!X65*0.0283168))</f>
        <v>102.81604166666668</v>
      </c>
      <c r="I64" s="7">
        <f>IFERROR(IF(H64="","",(IF('Backend Calcs Standard'!$A$12=1,'Backend Calcs Standard'!Y65,('Backend Calcs Standard'!Y65*0.0283168)))),"")</f>
        <v>1389.9441145833337</v>
      </c>
      <c r="J64" s="7">
        <f>IF(A64="","",IF('Backend Calcs Standard'!$A$12=1,'Backend Calcs Standard'!Z65,'Backend Calcs Standard'!O65))</f>
        <v>1.5</v>
      </c>
      <c r="L64" s="39">
        <f t="shared" si="1"/>
        <v>1233.7925</v>
      </c>
    </row>
    <row r="65" spans="1:12" x14ac:dyDescent="0.25">
      <c r="A65" s="14">
        <f>IFERROR(IF(B65="","",'Backend Calcs Standard'!P66),"")</f>
        <v>17</v>
      </c>
      <c r="B65" s="11">
        <f>IFERROR(IF(C65="","",(IF('Backend Calcs Standard'!$A$12=1,'Backend Calcs Standard'!S66,(('Backend Calcs Standard'!S66)*0.0283168)))),"")</f>
        <v>3.3492361111111109</v>
      </c>
      <c r="C65" s="11">
        <f>IFERROR(IF(D65="","",(IF('Backend Calcs Standard'!$A$12=1,'Backend Calcs Standard'!T66,(('Backend Calcs Standard'!T66)*0.0283168)))),"")</f>
        <v>0.55000000000000071</v>
      </c>
      <c r="D65" s="11">
        <f>IFERROR(IF(E65="","",(IF('Backend Calcs Standard'!$A$12=1,'Backend Calcs Standard'!U66,(('Backend Calcs Standard'!U66)*0.0283168)))),"")</f>
        <v>83.730902777777771</v>
      </c>
      <c r="E65" s="11">
        <f>IFERROR(IF(F65="","",(IF('Backend Calcs Standard'!$A$12=1,'Backend Calcs Standard'!V66,(('Backend Calcs Standard'!V66)*0.0283168)))),"")</f>
        <v>5.5000000000000071</v>
      </c>
      <c r="F65" s="7">
        <f>IF(I65="","",(IF('Backend Calcs Standard'!$A$12=1,'Backend Calcs Standard'!W66,('Backend Calcs Standard'!W66*0.0283168))))</f>
        <v>14.074305555555563</v>
      </c>
      <c r="G65" s="7">
        <f t="shared" si="0"/>
        <v>103.30520833333334</v>
      </c>
      <c r="H65" s="7">
        <f>IF('Backend Calcs Standard'!$A$12=1,'Backend Calcs Standard'!X66,('Backend Calcs Standard'!X66*0.0283168))</f>
        <v>103.30520833333334</v>
      </c>
      <c r="I65" s="7">
        <f>IFERROR(IF(H65="","",(IF('Backend Calcs Standard'!$A$12=1,'Backend Calcs Standard'!Y66,('Backend Calcs Standard'!Y66*0.0283168)))),"")</f>
        <v>1287.128072916667</v>
      </c>
      <c r="J65" s="7">
        <f>IF(A65="","",IF('Backend Calcs Standard'!$A$12=1,'Backend Calcs Standard'!Z66,'Backend Calcs Standard'!O66))</f>
        <v>1.4166666666666665</v>
      </c>
      <c r="L65" s="39">
        <f t="shared" si="1"/>
        <v>1239.6625000000001</v>
      </c>
    </row>
    <row r="66" spans="1:12" x14ac:dyDescent="0.25">
      <c r="A66" s="14">
        <f>IFERROR(IF(B66="","",'Backend Calcs Standard'!P67),"")</f>
        <v>16</v>
      </c>
      <c r="B66" s="11">
        <f>IFERROR(IF(C66="","",(IF('Backend Calcs Standard'!$A$12=1,'Backend Calcs Standard'!S67,(('Backend Calcs Standard'!S67)*0.0283168)))),"")</f>
        <v>3.376689814814815</v>
      </c>
      <c r="C66" s="11">
        <f>IFERROR(IF(D66="","",(IF('Backend Calcs Standard'!$A$12=1,'Backend Calcs Standard'!T67,(('Backend Calcs Standard'!T67)*0.0283168)))),"")</f>
        <v>0.55999999999999961</v>
      </c>
      <c r="D66" s="11">
        <f>IFERROR(IF(E66="","",(IF('Backend Calcs Standard'!$A$12=1,'Backend Calcs Standard'!U67,(('Backend Calcs Standard'!U67)*0.0283168)))),"")</f>
        <v>84.417245370370381</v>
      </c>
      <c r="E66" s="11">
        <f>IFERROR(IF(F66="","",(IF('Backend Calcs Standard'!$A$12=1,'Backend Calcs Standard'!V67,(('Backend Calcs Standard'!V67)*0.0283168)))),"")</f>
        <v>5.5999999999999961</v>
      </c>
      <c r="F66" s="7">
        <f>IF(I66="","",(IF('Backend Calcs Standard'!$A$12=1,'Backend Calcs Standard'!W67,('Backend Calcs Standard'!W67*0.0283168))))</f>
        <v>13.759768518518527</v>
      </c>
      <c r="G66" s="7">
        <f t="shared" si="0"/>
        <v>103.7770138888889</v>
      </c>
      <c r="H66" s="7">
        <f>IF('Backend Calcs Standard'!$A$12=1,'Backend Calcs Standard'!X67,('Backend Calcs Standard'!X67*0.0283168))</f>
        <v>103.7770138888889</v>
      </c>
      <c r="I66" s="7">
        <f>IFERROR(IF(H66="","",(IF('Backend Calcs Standard'!$A$12=1,'Backend Calcs Standard'!Y67,('Backend Calcs Standard'!Y67*0.0283168)))),"")</f>
        <v>1183.8228645833335</v>
      </c>
      <c r="J66" s="7">
        <f>IF(A66="","",IF('Backend Calcs Standard'!$A$12=1,'Backend Calcs Standard'!Z67,'Backend Calcs Standard'!O67))</f>
        <v>1.3333333333333333</v>
      </c>
      <c r="L66" s="39">
        <f t="shared" si="1"/>
        <v>1245.3241666666668</v>
      </c>
    </row>
    <row r="67" spans="1:12" x14ac:dyDescent="0.25">
      <c r="A67" s="14">
        <f>IFERROR(IF(B67="","",'Backend Calcs Standard'!P68),"")</f>
        <v>15</v>
      </c>
      <c r="B67" s="11">
        <f>IFERROR(IF(C67="","",(IF('Backend Calcs Standard'!$A$12=1,'Backend Calcs Standard'!S68,(('Backend Calcs Standard'!S68)*0.0283168)))),"")</f>
        <v>3.4046990740740739</v>
      </c>
      <c r="C67" s="11">
        <f>IFERROR(IF(D67="","",(IF('Backend Calcs Standard'!$A$12=1,'Backend Calcs Standard'!T68,(('Backend Calcs Standard'!T68)*0.0283168)))),"")</f>
        <v>0.56000000000000005</v>
      </c>
      <c r="D67" s="11">
        <f>IFERROR(IF(E67="","",(IF('Backend Calcs Standard'!$A$12=1,'Backend Calcs Standard'!U68,(('Backend Calcs Standard'!U68)*0.0283168)))),"")</f>
        <v>85.117476851851848</v>
      </c>
      <c r="E67" s="11">
        <f>IFERROR(IF(F67="","",(IF('Backend Calcs Standard'!$A$12=1,'Backend Calcs Standard'!V68,(('Backend Calcs Standard'!V68)*0.0283168)))),"")</f>
        <v>5.6000000000000005</v>
      </c>
      <c r="F67" s="7">
        <f>IF(I67="","",(IF('Backend Calcs Standard'!$A$12=1,'Backend Calcs Standard'!W68,('Backend Calcs Standard'!W68*0.0283168))))</f>
        <v>13.479675925925935</v>
      </c>
      <c r="G67" s="7">
        <f t="shared" si="0"/>
        <v>104.19715277777779</v>
      </c>
      <c r="H67" s="7">
        <f>IF('Backend Calcs Standard'!$A$12=1,'Backend Calcs Standard'!X68,('Backend Calcs Standard'!X68*0.0283168))</f>
        <v>104.19715277777777</v>
      </c>
      <c r="I67" s="7">
        <f>IFERROR(IF(H67="","",(IF('Backend Calcs Standard'!$A$12=1,'Backend Calcs Standard'!Y68,('Backend Calcs Standard'!Y68*0.0283168)))),"")</f>
        <v>1080.0458506944447</v>
      </c>
      <c r="J67" s="7">
        <f>IF(A67="","",IF('Backend Calcs Standard'!$A$12=1,'Backend Calcs Standard'!Z68,'Backend Calcs Standard'!O68))</f>
        <v>1.25</v>
      </c>
      <c r="L67" s="39">
        <f t="shared" si="1"/>
        <v>1250.3658333333335</v>
      </c>
    </row>
    <row r="68" spans="1:12" x14ac:dyDescent="0.25">
      <c r="A68" s="14">
        <f>IFERROR(IF(B68="","",'Backend Calcs Standard'!P69),"")</f>
        <v>14</v>
      </c>
      <c r="B68" s="11">
        <f>IFERROR(IF(C68="","",(IF('Backend Calcs Standard'!$A$12=1,'Backend Calcs Standard'!S69,(('Backend Calcs Standard'!S69)*0.0283168)))),"")</f>
        <v>3.4329108796296293</v>
      </c>
      <c r="C68" s="11">
        <f>IFERROR(IF(D68="","",(IF('Backend Calcs Standard'!$A$12=1,'Backend Calcs Standard'!T69,(('Backend Calcs Standard'!T69)*0.0283168)))),"")</f>
        <v>0.56999999999999984</v>
      </c>
      <c r="D68" s="11">
        <f>IFERROR(IF(E68="","",(IF('Backend Calcs Standard'!$A$12=1,'Backend Calcs Standard'!U69,(('Backend Calcs Standard'!U69)*0.0283168)))),"")</f>
        <v>85.822771990740733</v>
      </c>
      <c r="E68" s="11">
        <f>IFERROR(IF(F68="","",(IF('Backend Calcs Standard'!$A$12=1,'Backend Calcs Standard'!V69,(('Backend Calcs Standard'!V69)*0.0283168)))),"")</f>
        <v>5.6999999999999984</v>
      </c>
      <c r="F68" s="7">
        <f>IF(I68="","",(IF('Backend Calcs Standard'!$A$12=1,'Backend Calcs Standard'!W69,('Backend Calcs Standard'!W69*0.0283168))))</f>
        <v>13.157557870370383</v>
      </c>
      <c r="G68" s="7">
        <f t="shared" si="0"/>
        <v>104.68032986111112</v>
      </c>
      <c r="H68" s="7">
        <f>IF('Backend Calcs Standard'!$A$12=1,'Backend Calcs Standard'!X69,('Backend Calcs Standard'!X69*0.0283168))</f>
        <v>104.68032986111112</v>
      </c>
      <c r="I68" s="7">
        <f>IFERROR(IF(H68="","",(IF('Backend Calcs Standard'!$A$12=1,'Backend Calcs Standard'!Y69,('Backend Calcs Standard'!Y69*0.0283168)))),"")</f>
        <v>975.84869791666677</v>
      </c>
      <c r="J68" s="7">
        <f>IF(A68="","",IF('Backend Calcs Standard'!$A$12=1,'Backend Calcs Standard'!Z69,'Backend Calcs Standard'!O69))</f>
        <v>1.1666666666666665</v>
      </c>
      <c r="L68" s="39">
        <f t="shared" si="1"/>
        <v>1256.1639583333335</v>
      </c>
    </row>
    <row r="69" spans="1:12" x14ac:dyDescent="0.25">
      <c r="A69" s="14">
        <f>IFERROR(IF(B69="","",'Backend Calcs Standard'!P70),"")</f>
        <v>13</v>
      </c>
      <c r="B69" s="11">
        <f>IFERROR(IF(C69="","",(IF('Backend Calcs Standard'!$A$12=1,'Backend Calcs Standard'!S70,(('Backend Calcs Standard'!S70)*0.0283168)))),"")</f>
        <v>3.4620428240740742</v>
      </c>
      <c r="C69" s="11">
        <f>IFERROR(IF(D69="","",(IF('Backend Calcs Standard'!$A$12=1,'Backend Calcs Standard'!T70,(('Backend Calcs Standard'!T70)*0.0283168)))),"")</f>
        <v>0.58000000000000007</v>
      </c>
      <c r="D69" s="11">
        <f>IFERROR(IF(E69="","",(IF('Backend Calcs Standard'!$A$12=1,'Backend Calcs Standard'!U70,(('Backend Calcs Standard'!U70)*0.0283168)))),"")</f>
        <v>86.551070601851848</v>
      </c>
      <c r="E69" s="11">
        <f>IFERROR(IF(F69="","",(IF('Backend Calcs Standard'!$A$12=1,'Backend Calcs Standard'!V70,(('Backend Calcs Standard'!V70)*0.0283168)))),"")</f>
        <v>5.8000000000000007</v>
      </c>
      <c r="F69" s="7">
        <f>IF(I69="","",(IF('Backend Calcs Standard'!$A$12=1,'Backend Calcs Standard'!W70,('Backend Calcs Standard'!W70*0.0283168))))</f>
        <v>12.826238425925933</v>
      </c>
      <c r="G69" s="7">
        <f t="shared" si="0"/>
        <v>105.17730902777778</v>
      </c>
      <c r="H69" s="7">
        <f>IF('Backend Calcs Standard'!$A$12=1,'Backend Calcs Standard'!X70,('Backend Calcs Standard'!X70*0.0283168))</f>
        <v>105.17730902777778</v>
      </c>
      <c r="I69" s="7">
        <f>IFERROR(IF(H69="","",(IF('Backend Calcs Standard'!$A$12=1,'Backend Calcs Standard'!Y70,('Backend Calcs Standard'!Y70*0.0283168)))),"")</f>
        <v>871.16836805555567</v>
      </c>
      <c r="J69" s="7">
        <f>IF(A69="","",IF('Backend Calcs Standard'!$A$12=1,'Backend Calcs Standard'!Z70,'Backend Calcs Standard'!O70))</f>
        <v>1.0833333333333333</v>
      </c>
      <c r="L69" s="39">
        <f t="shared" si="1"/>
        <v>1262.1277083333334</v>
      </c>
    </row>
    <row r="70" spans="1:12" x14ac:dyDescent="0.25">
      <c r="A70" s="14">
        <f>IFERROR(IF(B70="","",'Backend Calcs Standard'!P71),"")</f>
        <v>12</v>
      </c>
      <c r="B70" s="11">
        <f>IFERROR(IF(C70="","",(IF('Backend Calcs Standard'!$A$12=1,'Backend Calcs Standard'!S71,(('Backend Calcs Standard'!S71)*0.0283168)))),"")</f>
        <v>3.4899537037037041</v>
      </c>
      <c r="C70" s="11">
        <f>IFERROR(IF(D70="","",(IF('Backend Calcs Standard'!$A$12=1,'Backend Calcs Standard'!T71,(('Backend Calcs Standard'!T71)*0.0283168)))),"")</f>
        <v>0.58000000000000007</v>
      </c>
      <c r="D70" s="11">
        <f>IFERROR(IF(E70="","",(IF('Backend Calcs Standard'!$A$12=1,'Backend Calcs Standard'!U71,(('Backend Calcs Standard'!U71)*0.0283168)))),"")</f>
        <v>87.248842592592595</v>
      </c>
      <c r="E70" s="11">
        <f>IFERROR(IF(F70="","",(IF('Backend Calcs Standard'!$A$12=1,'Backend Calcs Standard'!V71,(('Backend Calcs Standard'!V71)*0.0283168)))),"")</f>
        <v>5.8000000000000007</v>
      </c>
      <c r="F70" s="7">
        <f>IF(I70="","",(IF('Backend Calcs Standard'!$A$12=1,'Backend Calcs Standard'!W71,('Backend Calcs Standard'!W71*0.0283168))))</f>
        <v>12.547129629629636</v>
      </c>
      <c r="G70" s="7">
        <f t="shared" si="0"/>
        <v>105.59597222222223</v>
      </c>
      <c r="H70" s="7">
        <f>IF('Backend Calcs Standard'!$A$12=1,'Backend Calcs Standard'!X71,('Backend Calcs Standard'!X71*0.0283168))</f>
        <v>105.59597222222223</v>
      </c>
      <c r="I70" s="7">
        <f>IFERROR(IF(H70="","",(IF('Backend Calcs Standard'!$A$12=1,'Backend Calcs Standard'!Y71,('Backend Calcs Standard'!Y71*0.0283168)))),"")</f>
        <v>765.99105902777785</v>
      </c>
      <c r="J70" s="7">
        <f>IF(A70="","",IF('Backend Calcs Standard'!$A$12=1,'Backend Calcs Standard'!Z71,'Backend Calcs Standard'!O71))</f>
        <v>1</v>
      </c>
      <c r="L70" s="39">
        <f t="shared" si="1"/>
        <v>1267.1516666666666</v>
      </c>
    </row>
    <row r="71" spans="1:12" x14ac:dyDescent="0.25">
      <c r="A71" s="14">
        <f>IFERROR(IF(B71="","",'Backend Calcs Standard'!P72),"")</f>
        <v>11</v>
      </c>
      <c r="B71" s="11">
        <f>IFERROR(IF(C71="","",(IF('Backend Calcs Standard'!$A$12=1,'Backend Calcs Standard'!S72,(('Backend Calcs Standard'!S72)*0.0283168)))),"")</f>
        <v>3.5176157407407405</v>
      </c>
      <c r="C71" s="11">
        <f>IFERROR(IF(D71="","",(IF('Backend Calcs Standard'!$A$12=1,'Backend Calcs Standard'!T72,(('Backend Calcs Standard'!T72)*0.0283168)))),"")</f>
        <v>0.57999999999999996</v>
      </c>
      <c r="D71" s="11">
        <f>IFERROR(IF(E71="","",(IF('Backend Calcs Standard'!$A$12=1,'Backend Calcs Standard'!U72,(('Backend Calcs Standard'!U72)*0.0283168)))),"")</f>
        <v>87.940393518518505</v>
      </c>
      <c r="E71" s="11">
        <f>IFERROR(IF(F71="","",(IF('Backend Calcs Standard'!$A$12=1,'Backend Calcs Standard'!V72,(('Backend Calcs Standard'!V72)*0.0283168)))),"")</f>
        <v>5.8</v>
      </c>
      <c r="F71" s="7">
        <f>IF(I71="","",(IF('Backend Calcs Standard'!$A$12=1,'Backend Calcs Standard'!W72,('Backend Calcs Standard'!W72*0.0283168))))</f>
        <v>12.270509259259271</v>
      </c>
      <c r="G71" s="7">
        <f t="shared" si="0"/>
        <v>106.01090277777777</v>
      </c>
      <c r="H71" s="7">
        <f>IF('Backend Calcs Standard'!$A$12=1,'Backend Calcs Standard'!X72,('Backend Calcs Standard'!X72*0.0283168))</f>
        <v>106.01090277777777</v>
      </c>
      <c r="I71" s="7">
        <f>IFERROR(IF(H71="","",(IF('Backend Calcs Standard'!$A$12=1,'Backend Calcs Standard'!Y72,('Backend Calcs Standard'!Y72*0.0283168)))),"")</f>
        <v>660.39508680555559</v>
      </c>
      <c r="J71" s="7">
        <f>IF(A71="","",IF('Backend Calcs Standard'!$A$12=1,'Backend Calcs Standard'!Z72,'Backend Calcs Standard'!O72))</f>
        <v>0.91666666666666663</v>
      </c>
      <c r="L71" s="39">
        <f t="shared" si="1"/>
        <v>1272.1308333333332</v>
      </c>
    </row>
    <row r="72" spans="1:12" x14ac:dyDescent="0.25">
      <c r="A72" s="14">
        <f>IFERROR(IF(B72="","",'Backend Calcs Standard'!P73),"")</f>
        <v>10</v>
      </c>
      <c r="B72" s="11">
        <f>IFERROR(IF(C72="","",(IF('Backend Calcs Standard'!$A$12=1,'Backend Calcs Standard'!S73,(('Backend Calcs Standard'!S73)*0.0283168)))),"")</f>
        <v>3.545167824074074</v>
      </c>
      <c r="C72" s="11">
        <f>IFERROR(IF(D72="","",(IF('Backend Calcs Standard'!$A$12=1,'Backend Calcs Standard'!T73,(('Backend Calcs Standard'!T73)*0.0283168)))),"")</f>
        <v>0.59</v>
      </c>
      <c r="D72" s="11">
        <f>IFERROR(IF(E72="","",(IF('Backend Calcs Standard'!$A$12=1,'Backend Calcs Standard'!U73,(('Backend Calcs Standard'!U73)*0.0283168)))),"")</f>
        <v>88.629195601851848</v>
      </c>
      <c r="E72" s="11">
        <f>IFERROR(IF(F72="","",(IF('Backend Calcs Standard'!$A$12=1,'Backend Calcs Standard'!V73,(('Backend Calcs Standard'!V73)*0.0283168)))),"")</f>
        <v>5.8999999999999995</v>
      </c>
      <c r="F72" s="7">
        <f>IF(I72="","",(IF('Backend Calcs Standard'!$A$12=1,'Backend Calcs Standard'!W73,('Backend Calcs Standard'!W73*0.0283168))))</f>
        <v>11.954988425925935</v>
      </c>
      <c r="G72" s="7">
        <f t="shared" si="0"/>
        <v>106.48418402777779</v>
      </c>
      <c r="H72" s="7">
        <f>IF('Backend Calcs Standard'!$A$12=1,'Backend Calcs Standard'!X73,('Backend Calcs Standard'!X73*0.0283168))</f>
        <v>106.48418402777779</v>
      </c>
      <c r="I72" s="7">
        <f>IFERROR(IF(H72="","",(IF('Backend Calcs Standard'!$A$12=1,'Backend Calcs Standard'!Y73,('Backend Calcs Standard'!Y73*0.0283168)))),"")</f>
        <v>554.38418402777779</v>
      </c>
      <c r="J72" s="7">
        <f>IF(A72="","",IF('Backend Calcs Standard'!$A$12=1,'Backend Calcs Standard'!Z73,'Backend Calcs Standard'!O73))</f>
        <v>0.83333333333333326</v>
      </c>
      <c r="L72" s="39">
        <f t="shared" si="1"/>
        <v>1277.8102083333333</v>
      </c>
    </row>
    <row r="73" spans="1:12" x14ac:dyDescent="0.25">
      <c r="A73" s="14">
        <f>IFERROR(IF(B73="","",'Backend Calcs Standard'!P74),"")</f>
        <v>9</v>
      </c>
      <c r="B73" s="11">
        <f>IFERROR(IF(C73="","",(IF('Backend Calcs Standard'!$A$12=1,'Backend Calcs Standard'!S74,(('Backend Calcs Standard'!S74)*0.0283168)))),"")</f>
        <v>0</v>
      </c>
      <c r="C73" s="11">
        <f>IFERROR(IF(D73="","",(IF('Backend Calcs Standard'!$A$12=1,'Backend Calcs Standard'!T74,(('Backend Calcs Standard'!T74)*0.0283168)))),"")</f>
        <v>0</v>
      </c>
      <c r="D73" s="11">
        <f>IFERROR(IF(E73="","",(IF('Backend Calcs Standard'!$A$12=1,'Backend Calcs Standard'!U74,(('Backend Calcs Standard'!U74)*0.0283168)))),"")</f>
        <v>0</v>
      </c>
      <c r="E73" s="11">
        <f>IFERROR(IF(F73="","",(IF('Backend Calcs Standard'!$A$12=1,'Backend Calcs Standard'!V74,(('Backend Calcs Standard'!V74)*0.0283168)))),"")</f>
        <v>0</v>
      </c>
      <c r="F73" s="7">
        <f>IF(I73="","",(IF('Backend Calcs Standard'!$A$12=1,'Backend Calcs Standard'!W74,('Backend Calcs Standard'!W74*0.0283168))))</f>
        <v>49.766666666666673</v>
      </c>
      <c r="G73" s="7">
        <f t="shared" si="0"/>
        <v>49.766666666666673</v>
      </c>
      <c r="H73" s="7">
        <f>IF('Backend Calcs Standard'!$A$12=1,'Backend Calcs Standard'!X74,('Backend Calcs Standard'!X74*0.0283168))</f>
        <v>49.766666666666673</v>
      </c>
      <c r="I73" s="7">
        <f>IFERROR(IF(H73="","",(IF('Backend Calcs Standard'!$A$12=1,'Backend Calcs Standard'!Y74,('Backend Calcs Standard'!Y74*0.0283168)))),"")</f>
        <v>447.9</v>
      </c>
      <c r="J73" s="7">
        <f>IF(A73="","",IF('Backend Calcs Standard'!$A$12=1,'Backend Calcs Standard'!Z74,'Backend Calcs Standard'!O74))</f>
        <v>0.75</v>
      </c>
      <c r="L73" s="39">
        <f t="shared" si="1"/>
        <v>597.20000000000005</v>
      </c>
    </row>
    <row r="74" spans="1:12" x14ac:dyDescent="0.25">
      <c r="A74" s="14">
        <f>IFERROR(IF(B74="","",'Backend Calcs Standard'!P75),"")</f>
        <v>8</v>
      </c>
      <c r="B74" s="11">
        <f>IFERROR(IF(C74="","",(IF('Backend Calcs Standard'!$A$12=1,'Backend Calcs Standard'!S75,(('Backend Calcs Standard'!S75)*0.0283168)))),"")</f>
        <v>0</v>
      </c>
      <c r="C74" s="11">
        <f>IFERROR(IF(D74="","",(IF('Backend Calcs Standard'!$A$12=1,'Backend Calcs Standard'!T75,(('Backend Calcs Standard'!T75)*0.0283168)))),"")</f>
        <v>0</v>
      </c>
      <c r="D74" s="11">
        <f>IFERROR(IF(E74="","",(IF('Backend Calcs Standard'!$A$12=1,'Backend Calcs Standard'!U75,(('Backend Calcs Standard'!U75)*0.0283168)))),"")</f>
        <v>0</v>
      </c>
      <c r="E74" s="11">
        <f>IFERROR(IF(F74="","",(IF('Backend Calcs Standard'!$A$12=1,'Backend Calcs Standard'!V75,(('Backend Calcs Standard'!V75)*0.0283168)))),"")</f>
        <v>0</v>
      </c>
      <c r="F74" s="7">
        <f>IF(I74="","",(IF('Backend Calcs Standard'!$A$12=1,'Backend Calcs Standard'!W75,('Backend Calcs Standard'!W75*0.0283168))))</f>
        <v>49.766666666666673</v>
      </c>
      <c r="G74" s="7">
        <f t="shared" si="0"/>
        <v>49.766666666666673</v>
      </c>
      <c r="H74" s="7">
        <f>IF('Backend Calcs Standard'!$A$12=1,'Backend Calcs Standard'!X75,('Backend Calcs Standard'!X75*0.0283168))</f>
        <v>49.766666666666673</v>
      </c>
      <c r="I74" s="7">
        <f>IFERROR(IF(H74="","",(IF('Backend Calcs Standard'!$A$12=1,'Backend Calcs Standard'!Y75,('Backend Calcs Standard'!Y75*0.0283168)))),"")</f>
        <v>398.13333333333333</v>
      </c>
      <c r="J74" s="7">
        <f>IF(A74="","",IF('Backend Calcs Standard'!$A$12=1,'Backend Calcs Standard'!Z75,'Backend Calcs Standard'!O75))</f>
        <v>0.66666666666666663</v>
      </c>
      <c r="L74" s="39">
        <f t="shared" si="1"/>
        <v>597.20000000000005</v>
      </c>
    </row>
    <row r="75" spans="1:12" x14ac:dyDescent="0.25">
      <c r="A75" s="14">
        <f>IFERROR(IF(B75="","",'Backend Calcs Standard'!P76),"")</f>
        <v>7</v>
      </c>
      <c r="B75" s="11">
        <f>IFERROR(IF(C75="","",(IF('Backend Calcs Standard'!$A$12=1,'Backend Calcs Standard'!S76,(('Backend Calcs Standard'!S76)*0.0283168)))),"")</f>
        <v>0</v>
      </c>
      <c r="C75" s="11">
        <f>IFERROR(IF(D75="","",(IF('Backend Calcs Standard'!$A$12=1,'Backend Calcs Standard'!T76,(('Backend Calcs Standard'!T76)*0.0283168)))),"")</f>
        <v>0</v>
      </c>
      <c r="D75" s="11">
        <f>IFERROR(IF(E75="","",(IF('Backend Calcs Standard'!$A$12=1,'Backend Calcs Standard'!U76,(('Backend Calcs Standard'!U76)*0.0283168)))),"")</f>
        <v>0</v>
      </c>
      <c r="E75" s="11">
        <f>IFERROR(IF(F75="","",(IF('Backend Calcs Standard'!$A$12=1,'Backend Calcs Standard'!V76,(('Backend Calcs Standard'!V76)*0.0283168)))),"")</f>
        <v>0</v>
      </c>
      <c r="F75" s="7">
        <f>IF(I75="","",(IF('Backend Calcs Standard'!$A$12=1,'Backend Calcs Standard'!W76,('Backend Calcs Standard'!W76*0.0283168))))</f>
        <v>49.766666666666673</v>
      </c>
      <c r="G75" s="7">
        <f t="shared" si="0"/>
        <v>49.766666666666673</v>
      </c>
      <c r="H75" s="7">
        <f>IF('Backend Calcs Standard'!$A$12=1,'Backend Calcs Standard'!X76,('Backend Calcs Standard'!X76*0.0283168))</f>
        <v>49.766666666666673</v>
      </c>
      <c r="I75" s="7">
        <f>IFERROR(IF(H75="","",(IF('Backend Calcs Standard'!$A$12=1,'Backend Calcs Standard'!Y76,('Backend Calcs Standard'!Y76*0.0283168)))),"")</f>
        <v>348.36666666666667</v>
      </c>
      <c r="J75" s="7">
        <f>IF(A75="","",IF('Backend Calcs Standard'!$A$12=1,'Backend Calcs Standard'!Z76,'Backend Calcs Standard'!O76))</f>
        <v>0.58333333333333326</v>
      </c>
      <c r="L75" s="39">
        <f t="shared" si="1"/>
        <v>597.20000000000005</v>
      </c>
    </row>
    <row r="76" spans="1:12" x14ac:dyDescent="0.25">
      <c r="A76" s="14">
        <f>IFERROR(IF(B76="","",'Backend Calcs Standard'!P77),"")</f>
        <v>6</v>
      </c>
      <c r="B76" s="11">
        <f>IFERROR(IF(C76="","",(IF('Backend Calcs Standard'!$A$12=1,'Backend Calcs Standard'!S77,(('Backend Calcs Standard'!S77)*0.0283168)))),"")</f>
        <v>0</v>
      </c>
      <c r="C76" s="11">
        <f>IFERROR(IF(D76="","",(IF('Backend Calcs Standard'!$A$12=1,'Backend Calcs Standard'!T77,(('Backend Calcs Standard'!T77)*0.0283168)))),"")</f>
        <v>0</v>
      </c>
      <c r="D76" s="11">
        <f>IFERROR(IF(E76="","",(IF('Backend Calcs Standard'!$A$12=1,'Backend Calcs Standard'!U77,(('Backend Calcs Standard'!U77)*0.0283168)))),"")</f>
        <v>0</v>
      </c>
      <c r="E76" s="11">
        <f>IFERROR(IF(F76="","",(IF('Backend Calcs Standard'!$A$12=1,'Backend Calcs Standard'!V77,(('Backend Calcs Standard'!V77)*0.0283168)))),"")</f>
        <v>0</v>
      </c>
      <c r="F76" s="7">
        <f>IF(I76="","",(IF('Backend Calcs Standard'!$A$12=1,'Backend Calcs Standard'!W77,('Backend Calcs Standard'!W77*0.0283168))))</f>
        <v>49.766666666666673</v>
      </c>
      <c r="G76" s="7">
        <f t="shared" si="0"/>
        <v>49.766666666666673</v>
      </c>
      <c r="H76" s="7">
        <f>IF('Backend Calcs Standard'!$A$12=1,'Backend Calcs Standard'!X77,('Backend Calcs Standard'!X77*0.0283168))</f>
        <v>49.766666666666673</v>
      </c>
      <c r="I76" s="7">
        <f>IFERROR(IF(H76="","",(IF('Backend Calcs Standard'!$A$12=1,'Backend Calcs Standard'!Y77,('Backend Calcs Standard'!Y77*0.0283168)))),"")</f>
        <v>298.60000000000002</v>
      </c>
      <c r="J76" s="7">
        <f>IF(A76="","",IF('Backend Calcs Standard'!$A$12=1,'Backend Calcs Standard'!Z77,'Backend Calcs Standard'!O77))</f>
        <v>0.5</v>
      </c>
      <c r="L76" s="39">
        <f t="shared" si="1"/>
        <v>597.20000000000005</v>
      </c>
    </row>
    <row r="77" spans="1:12" x14ac:dyDescent="0.25">
      <c r="A77" s="14">
        <f>IFERROR(IF(B77="","",'Backend Calcs Standard'!P78),"")</f>
        <v>5</v>
      </c>
      <c r="B77" s="11">
        <f>IFERROR(IF(C77="","",(IF('Backend Calcs Standard'!$A$12=1,'Backend Calcs Standard'!S78,(('Backend Calcs Standard'!S78)*0.0283168)))),"")</f>
        <v>0</v>
      </c>
      <c r="C77" s="11">
        <f>IFERROR(IF(D77="","",(IF('Backend Calcs Standard'!$A$12=1,'Backend Calcs Standard'!T78,(('Backend Calcs Standard'!T78)*0.0283168)))),"")</f>
        <v>0</v>
      </c>
      <c r="D77" s="11">
        <f>IFERROR(IF(E77="","",(IF('Backend Calcs Standard'!$A$12=1,'Backend Calcs Standard'!U78,(('Backend Calcs Standard'!U78)*0.0283168)))),"")</f>
        <v>0</v>
      </c>
      <c r="E77" s="11">
        <f>IFERROR(IF(F77="","",(IF('Backend Calcs Standard'!$A$12=1,'Backend Calcs Standard'!V78,(('Backend Calcs Standard'!V78)*0.0283168)))),"")</f>
        <v>0</v>
      </c>
      <c r="F77" s="7">
        <f>IF(I77="","",(IF('Backend Calcs Standard'!$A$12=1,'Backend Calcs Standard'!W78,('Backend Calcs Standard'!W78*0.0283168))))</f>
        <v>49.766666666666673</v>
      </c>
      <c r="G77" s="7">
        <f t="shared" si="0"/>
        <v>49.766666666666673</v>
      </c>
      <c r="H77" s="7">
        <f>IF('Backend Calcs Standard'!$A$12=1,'Backend Calcs Standard'!X78,('Backend Calcs Standard'!X78*0.0283168))</f>
        <v>49.766666666666673</v>
      </c>
      <c r="I77" s="7">
        <f>IFERROR(IF(H77="","",(IF('Backend Calcs Standard'!$A$12=1,'Backend Calcs Standard'!Y78,('Backend Calcs Standard'!Y78*0.0283168)))),"")</f>
        <v>248.83333333333337</v>
      </c>
      <c r="J77" s="7">
        <f>IF(A77="","",IF('Backend Calcs Standard'!$A$12=1,'Backend Calcs Standard'!Z78,'Backend Calcs Standard'!O78))</f>
        <v>0.41666666666666663</v>
      </c>
      <c r="L77" s="39">
        <f t="shared" si="1"/>
        <v>597.20000000000005</v>
      </c>
    </row>
    <row r="78" spans="1:12" x14ac:dyDescent="0.25">
      <c r="A78" s="14">
        <f>IFERROR(IF(B78="","",'Backend Calcs Standard'!P79),"")</f>
        <v>4</v>
      </c>
      <c r="B78" s="11">
        <f>IFERROR(IF(C78="","",(IF('Backend Calcs Standard'!$A$12=1,'Backend Calcs Standard'!S79,(('Backend Calcs Standard'!S79)*0.0283168)))),"")</f>
        <v>0</v>
      </c>
      <c r="C78" s="11">
        <f>IFERROR(IF(D78="","",(IF('Backend Calcs Standard'!$A$12=1,'Backend Calcs Standard'!T79,(('Backend Calcs Standard'!T79)*0.0283168)))),"")</f>
        <v>0</v>
      </c>
      <c r="D78" s="11">
        <f>IFERROR(IF(E78="","",(IF('Backend Calcs Standard'!$A$12=1,'Backend Calcs Standard'!U79,(('Backend Calcs Standard'!U79)*0.0283168)))),"")</f>
        <v>0</v>
      </c>
      <c r="E78" s="11">
        <f>IFERROR(IF(F78="","",(IF('Backend Calcs Standard'!$A$12=1,'Backend Calcs Standard'!V79,(('Backend Calcs Standard'!V79)*0.0283168)))),"")</f>
        <v>0</v>
      </c>
      <c r="F78" s="7">
        <f>IF(I78="","",(IF('Backend Calcs Standard'!$A$12=1,'Backend Calcs Standard'!W79,('Backend Calcs Standard'!W79*0.0283168))))</f>
        <v>49.766666666666673</v>
      </c>
      <c r="G78" s="7">
        <f t="shared" si="0"/>
        <v>49.766666666666673</v>
      </c>
      <c r="H78" s="7">
        <f>IF('Backend Calcs Standard'!$A$12=1,'Backend Calcs Standard'!X79,('Backend Calcs Standard'!X79*0.0283168))</f>
        <v>49.766666666666673</v>
      </c>
      <c r="I78" s="7">
        <f>IFERROR(IF(H78="","",(IF('Backend Calcs Standard'!$A$12=1,'Backend Calcs Standard'!Y79,('Backend Calcs Standard'!Y79*0.0283168)))),"")</f>
        <v>199.06666666666669</v>
      </c>
      <c r="J78" s="7">
        <f>IF(A78="","",IF('Backend Calcs Standard'!$A$12=1,'Backend Calcs Standard'!Z79,'Backend Calcs Standard'!O79))</f>
        <v>0.33333333333333331</v>
      </c>
      <c r="L78" s="39">
        <f t="shared" si="1"/>
        <v>597.20000000000005</v>
      </c>
    </row>
    <row r="79" spans="1:12" x14ac:dyDescent="0.25">
      <c r="A79" s="14">
        <f>IFERROR(IF(B79="","",'Backend Calcs Standard'!P80),"")</f>
        <v>3</v>
      </c>
      <c r="B79" s="11">
        <f>IFERROR(IF(C79="","",(IF('Backend Calcs Standard'!$A$12=1,'Backend Calcs Standard'!S80,(('Backend Calcs Standard'!S80)*0.0283168)))),"")</f>
        <v>0</v>
      </c>
      <c r="C79" s="11">
        <f>IFERROR(IF(D79="","",(IF('Backend Calcs Standard'!$A$12=1,'Backend Calcs Standard'!T80,(('Backend Calcs Standard'!T80)*0.0283168)))),"")</f>
        <v>0</v>
      </c>
      <c r="D79" s="11">
        <f>IFERROR(IF(E79="","",(IF('Backend Calcs Standard'!$A$12=1,'Backend Calcs Standard'!U80,(('Backend Calcs Standard'!U80)*0.0283168)))),"")</f>
        <v>0</v>
      </c>
      <c r="E79" s="11">
        <f>IFERROR(IF(F79="","",(IF('Backend Calcs Standard'!$A$12=1,'Backend Calcs Standard'!V80,(('Backend Calcs Standard'!V80)*0.0283168)))),"")</f>
        <v>0</v>
      </c>
      <c r="F79" s="7">
        <f>IF(I79="","",(IF('Backend Calcs Standard'!$A$12=1,'Backend Calcs Standard'!W80,('Backend Calcs Standard'!W80*0.0283168))))</f>
        <v>49.766666666666673</v>
      </c>
      <c r="G79" s="7">
        <f t="shared" si="0"/>
        <v>49.766666666666673</v>
      </c>
      <c r="H79" s="7">
        <f>IF('Backend Calcs Standard'!$A$12=1,'Backend Calcs Standard'!X80,('Backend Calcs Standard'!X80*0.0283168))</f>
        <v>49.766666666666673</v>
      </c>
      <c r="I79" s="7">
        <f>IFERROR(IF(H79="","",(IF('Backend Calcs Standard'!$A$12=1,'Backend Calcs Standard'!Y80,('Backend Calcs Standard'!Y80*0.0283168)))),"")</f>
        <v>149.30000000000001</v>
      </c>
      <c r="J79" s="7">
        <f>IF(A79="","",IF('Backend Calcs Standard'!$A$12=1,'Backend Calcs Standard'!Z80,'Backend Calcs Standard'!O80))</f>
        <v>0.25</v>
      </c>
      <c r="L79" s="39">
        <f t="shared" si="1"/>
        <v>597.20000000000005</v>
      </c>
    </row>
    <row r="80" spans="1:12" x14ac:dyDescent="0.25">
      <c r="A80" s="14">
        <f>IFERROR(IF(B80="","",'Backend Calcs Standard'!P81),"")</f>
        <v>2</v>
      </c>
      <c r="B80" s="11">
        <f>IFERROR(IF(C80="","",(IF('Backend Calcs Standard'!$A$12=1,'Backend Calcs Standard'!S81,(('Backend Calcs Standard'!S81)*0.0283168)))),"")</f>
        <v>0</v>
      </c>
      <c r="C80" s="11">
        <f>IFERROR(IF(D80="","",(IF('Backend Calcs Standard'!$A$12=1,'Backend Calcs Standard'!T81,(('Backend Calcs Standard'!T81)*0.0283168)))),"")</f>
        <v>0</v>
      </c>
      <c r="D80" s="11">
        <f>IFERROR(IF(E80="","",(IF('Backend Calcs Standard'!$A$12=1,'Backend Calcs Standard'!U81,(('Backend Calcs Standard'!U81)*0.0283168)))),"")</f>
        <v>0</v>
      </c>
      <c r="E80" s="11">
        <f>IFERROR(IF(F80="","",(IF('Backend Calcs Standard'!$A$12=1,'Backend Calcs Standard'!V81,(('Backend Calcs Standard'!V81)*0.0283168)))),"")</f>
        <v>0</v>
      </c>
      <c r="F80" s="7">
        <f>IF(I80="","",(IF('Backend Calcs Standard'!$A$12=1,'Backend Calcs Standard'!W81,('Backend Calcs Standard'!W81*0.0283168))))</f>
        <v>49.766666666666673</v>
      </c>
      <c r="G80" s="7">
        <f>IFERROR(IF(F80="","",(F80+E80+D80)),"")</f>
        <v>49.766666666666673</v>
      </c>
      <c r="H80" s="7">
        <f>IF('Backend Calcs Standard'!$A$12=1,'Backend Calcs Standard'!X81,('Backend Calcs Standard'!X81*0.0283168))</f>
        <v>49.766666666666673</v>
      </c>
      <c r="I80" s="7">
        <f>IFERROR(IF(H80="","",(IF('Backend Calcs Standard'!$A$12=1,'Backend Calcs Standard'!Y81,('Backend Calcs Standard'!Y81*0.0283168)))),"")</f>
        <v>99.533333333333346</v>
      </c>
      <c r="J80" s="7">
        <f>IF(A80="","",IF('Backend Calcs Standard'!$A$12=1,'Backend Calcs Standard'!Z81,'Backend Calcs Standard'!O81))</f>
        <v>0.16666666666666666</v>
      </c>
      <c r="L80" s="39">
        <f t="shared" si="1"/>
        <v>597.20000000000005</v>
      </c>
    </row>
    <row r="81" spans="1:13" x14ac:dyDescent="0.25">
      <c r="A81" s="14">
        <f>IFERROR(IF(B81="","",'Backend Calcs Standard'!P82),"")</f>
        <v>1</v>
      </c>
      <c r="B81" s="11">
        <f>IFERROR(IF(C81="","",(IF('Backend Calcs Standard'!$A$12=1,'Backend Calcs Standard'!S82,(('Backend Calcs Standard'!S82)*0.0283168)))),"")</f>
        <v>0</v>
      </c>
      <c r="C81" s="11">
        <f>IFERROR(IF(D81="","",(IF('Backend Calcs Standard'!$A$12=1,'Backend Calcs Standard'!T82,(('Backend Calcs Standard'!T82)*0.0283168)))),"")</f>
        <v>0</v>
      </c>
      <c r="D81" s="11">
        <f>IFERROR(IF(E81="","",(IF('Backend Calcs Standard'!$A$12=1,'Backend Calcs Standard'!U82,(('Backend Calcs Standard'!U82)*0.0283168)))),"")</f>
        <v>0</v>
      </c>
      <c r="E81" s="11">
        <f>IFERROR(IF(F81="","",(IF('Backend Calcs Standard'!$A$12=1,'Backend Calcs Standard'!V82,(('Backend Calcs Standard'!V82)*0.0283168)))),"")</f>
        <v>0</v>
      </c>
      <c r="F81" s="7">
        <f>IF(I81="","",(IF('Backend Calcs Standard'!$A$12=1,'Backend Calcs Standard'!W82,('Backend Calcs Standard'!W82*0.0283168))))</f>
        <v>49.766666666666673</v>
      </c>
      <c r="G81" s="7">
        <f>IFERROR(IF(F81="","",(F81+E81+D81)),"")</f>
        <v>49.766666666666673</v>
      </c>
      <c r="H81" s="7">
        <f>IF('Backend Calcs Standard'!$A$12=1,'Backend Calcs Standard'!X82,('Backend Calcs Standard'!X82*0.0283168))</f>
        <v>49.766666666666673</v>
      </c>
      <c r="I81" s="7">
        <f>IFERROR(IF(H81="","",(IF('Backend Calcs Standard'!$A$12=1,'Backend Calcs Standard'!Y82,('Backend Calcs Standard'!Y82*0.0283168)))),"")</f>
        <v>49.766666666666673</v>
      </c>
      <c r="J81" s="7">
        <f>IF(A81="","",IF('Backend Calcs Standard'!$A$12=1,'Backend Calcs Standard'!Z82,'Backend Calcs Standard'!O82))</f>
        <v>8.3333333333333329E-2</v>
      </c>
      <c r="L81" s="39">
        <f t="shared" ref="L81:L88" si="2">IF(G81="","",G81*12)</f>
        <v>597.20000000000005</v>
      </c>
    </row>
    <row r="82" spans="1:13" x14ac:dyDescent="0.25">
      <c r="A82" s="14">
        <f>IFERROR(IF(B82="","",'Backend Calcs Standard'!P83),"")</f>
        <v>0</v>
      </c>
      <c r="B82" s="11">
        <f>IFERROR(IF(C82="","",(IF('Backend Calcs Standard'!$A$12=1,'Backend Calcs Standard'!S83,(('Backend Calcs Standard'!S83)*0.0283168)))),"")</f>
        <v>0</v>
      </c>
      <c r="C82" s="11">
        <f>IFERROR(IF(D82="","",(IF('Backend Calcs Standard'!$A$12=1,'Backend Calcs Standard'!T83,(('Backend Calcs Standard'!T83)*0.0283168)))),"")</f>
        <v>0</v>
      </c>
      <c r="D82" s="11">
        <f>IFERROR(IF(E82="","",(IF('Backend Calcs Standard'!$A$12=1,'Backend Calcs Standard'!U83,(('Backend Calcs Standard'!U83)*0.0283168)))),"")</f>
        <v>0</v>
      </c>
      <c r="E82" s="11">
        <f>IFERROR(IF(F82="","",(IF('Backend Calcs Standard'!$A$12=1,'Backend Calcs Standard'!V83,(('Backend Calcs Standard'!V83)*0.0283168)))),"")</f>
        <v>0</v>
      </c>
      <c r="F82" s="7">
        <f>IF(I82="","",(IF('Backend Calcs Standard'!$A$12=1,'Backend Calcs Standard'!W83,('Backend Calcs Standard'!W83*0.0283168))))</f>
        <v>0</v>
      </c>
      <c r="G82" s="7">
        <f>IFERROR(IF(F82="","",(F82+E82+D82)),"")</f>
        <v>0</v>
      </c>
      <c r="H82" s="7">
        <f>IF('Backend Calcs Standard'!$A$12=1,'Backend Calcs Standard'!X83,('Backend Calcs Standard'!X83*0.0283168))</f>
        <v>0</v>
      </c>
      <c r="I82" s="7">
        <f>IFERROR(IF(H82="","",(IF('Backend Calcs Standard'!$A$12=1,'Backend Calcs Standard'!Y83,'Backend Calcs Standard'!Y83*0.0283168))),"")</f>
        <v>0</v>
      </c>
      <c r="J82" s="7">
        <f>IF(A82="","",IF('Backend Calcs Standard'!$A$12=1,'Backend Calcs Standard'!Z83,'Backend Calcs Standard'!O83))</f>
        <v>0</v>
      </c>
      <c r="L82" s="39">
        <f t="shared" si="2"/>
        <v>0</v>
      </c>
      <c r="M82" s="19"/>
    </row>
    <row r="83" spans="1:13" x14ac:dyDescent="0.25">
      <c r="A83" s="14" t="str">
        <f>IFERROR(IF(B83="","",'Backend Calcs Standard'!P84),"")</f>
        <v/>
      </c>
      <c r="B83" s="11" t="str">
        <f>IFERROR(IF(C83="","",(IF('Backend Calcs Standard'!$A$12=1,'Backend Calcs Standard'!S84,(('Backend Calcs Standard'!S84)*0.0283168)))),"")</f>
        <v/>
      </c>
      <c r="C83" s="11" t="str">
        <f>IFERROR(IF(D83="","",(IF('Backend Calcs Standard'!$A$12=1,'Backend Calcs Standard'!T84,(('Backend Calcs Standard'!T84)*0.0283168)))),"")</f>
        <v/>
      </c>
      <c r="D83" s="11" t="str">
        <f>IFERROR(IF(E83="","",(IF('Backend Calcs Standard'!$A$12=1,'Backend Calcs Standard'!U84,(('Backend Calcs Standard'!U84)*0.0283168)))),"")</f>
        <v/>
      </c>
      <c r="E83" s="11" t="str">
        <f>IFERROR(IF(F83="","",(IF('Backend Calcs Standard'!$A$12=1,'Backend Calcs Standard'!V84,(('Backend Calcs Standard'!V84)*0.0283168)))),"")</f>
        <v/>
      </c>
      <c r="F83" s="7" t="str">
        <f>IF(I83="","",(IF('Backend Calcs Standard'!$A$12=1,'Backend Calcs Standard'!W84,('Backend Calcs Standard'!W84*0.0283168))))</f>
        <v/>
      </c>
      <c r="G83" s="7" t="str">
        <f t="shared" ref="G83:G146" si="3">IFERROR(IF(F83="","",(F83+E83+D83)),"")</f>
        <v/>
      </c>
      <c r="H83" s="7" t="str">
        <f>IF('Backend Calcs Standard'!$A$12=1,'Backend Calcs Standard'!X84,('Backend Calcs Standard'!X84*0.0283168))</f>
        <v/>
      </c>
      <c r="I83" s="7" t="str">
        <f>IFERROR(IF(H83="","",(IF('Backend Calcs Standard'!$A$12=1,'Backend Calcs Standard'!Y84,'Backend Calcs Standard'!Y84*0.0283168))),"")</f>
        <v/>
      </c>
      <c r="J83" s="7" t="str">
        <f>IF(A83="","",IF('Backend Calcs Standard'!$A$12=1,'Backend Calcs Standard'!Z84,'Backend Calcs Standard'!O84))</f>
        <v/>
      </c>
      <c r="L83" s="39" t="str">
        <f t="shared" si="2"/>
        <v/>
      </c>
    </row>
    <row r="84" spans="1:13" x14ac:dyDescent="0.25">
      <c r="A84" s="14" t="str">
        <f>IFERROR(IF(B84="","",'Backend Calcs Standard'!P85),"")</f>
        <v/>
      </c>
      <c r="B84" s="11" t="str">
        <f>IFERROR(IF(C84="","",(IF('Backend Calcs Standard'!$A$12=1,'Backend Calcs Standard'!S85,(('Backend Calcs Standard'!S85)*0.0283168)))),"")</f>
        <v/>
      </c>
      <c r="C84" s="11" t="str">
        <f>IFERROR(IF(D84="","",(IF('Backend Calcs Standard'!$A$12=1,'Backend Calcs Standard'!T85,(('Backend Calcs Standard'!T85)*0.0283168)))),"")</f>
        <v/>
      </c>
      <c r="D84" s="11" t="str">
        <f>IFERROR(IF(E84="","",(IF('Backend Calcs Standard'!$A$12=1,'Backend Calcs Standard'!U85,(('Backend Calcs Standard'!U85)*0.0283168)))),"")</f>
        <v/>
      </c>
      <c r="E84" s="11" t="str">
        <f>IFERROR(IF(F84="","",(IF('Backend Calcs Standard'!$A$12=1,'Backend Calcs Standard'!V85,(('Backend Calcs Standard'!V85)*0.0283168)))),"")</f>
        <v/>
      </c>
      <c r="F84" s="7" t="str">
        <f>IF(I84="","",(IF('Backend Calcs Standard'!$A$12=1,'Backend Calcs Standard'!W85,('Backend Calcs Standard'!W85*0.0283168))))</f>
        <v/>
      </c>
      <c r="G84" s="7" t="str">
        <f t="shared" si="3"/>
        <v/>
      </c>
      <c r="H84" s="7" t="str">
        <f>IF('Backend Calcs Standard'!$A$12=1,'Backend Calcs Standard'!X85,('Backend Calcs Standard'!X85*0.0283168))</f>
        <v/>
      </c>
      <c r="I84" s="7" t="str">
        <f>IFERROR(IF(H84="","",(IF('Backend Calcs Standard'!$A$12=1,'Backend Calcs Standard'!Y85,'Backend Calcs Standard'!Y85*0.0283168))),"")</f>
        <v/>
      </c>
      <c r="J84" s="7" t="str">
        <f>IF(A84="","",IF('Backend Calcs Standard'!$A$12=1,'Backend Calcs Standard'!Z85,'Backend Calcs Standard'!O85))</f>
        <v/>
      </c>
      <c r="L84" s="39" t="str">
        <f t="shared" si="2"/>
        <v/>
      </c>
    </row>
    <row r="85" spans="1:13" x14ac:dyDescent="0.25">
      <c r="A85" s="14" t="str">
        <f>IFERROR(IF(B85="","",'Backend Calcs Standard'!P86),"")</f>
        <v/>
      </c>
      <c r="B85" s="11" t="str">
        <f>IFERROR(IF(C85="","",(IF('Backend Calcs Standard'!$A$12=1,'Backend Calcs Standard'!S86,(('Backend Calcs Standard'!S86)*0.0283168)))),"")</f>
        <v/>
      </c>
      <c r="C85" s="11" t="str">
        <f>IFERROR(IF(D85="","",(IF('Backend Calcs Standard'!$A$12=1,'Backend Calcs Standard'!T86,(('Backend Calcs Standard'!T86)*0.0283168)))),"")</f>
        <v/>
      </c>
      <c r="D85" s="11" t="str">
        <f>IFERROR(IF(E85="","",(IF('Backend Calcs Standard'!$A$12=1,'Backend Calcs Standard'!U86,(('Backend Calcs Standard'!U86)*0.0283168)))),"")</f>
        <v/>
      </c>
      <c r="E85" s="11" t="str">
        <f>IFERROR(IF(F85="","",(IF('Backend Calcs Standard'!$A$12=1,'Backend Calcs Standard'!V86,(('Backend Calcs Standard'!V86)*0.0283168)))),"")</f>
        <v/>
      </c>
      <c r="F85" s="7" t="str">
        <f>IF(I85="","",(IF('Backend Calcs Standard'!$A$12=1,'Backend Calcs Standard'!W86,('Backend Calcs Standard'!W86*0.0283168))))</f>
        <v/>
      </c>
      <c r="G85" s="7" t="str">
        <f t="shared" si="3"/>
        <v/>
      </c>
      <c r="H85" s="7" t="str">
        <f>IF('Backend Calcs Standard'!$A$12=1,'Backend Calcs Standard'!X86,('Backend Calcs Standard'!X86*0.0283168))</f>
        <v/>
      </c>
      <c r="I85" s="7" t="str">
        <f>IFERROR(IF(H85="","",(IF('Backend Calcs Standard'!$A$12=1,'Backend Calcs Standard'!Y86,'Backend Calcs Standard'!Y86*0.0283168))),"")</f>
        <v/>
      </c>
      <c r="J85" s="7" t="str">
        <f>IF(A85="","",IF('Backend Calcs Standard'!$A$12=1,'Backend Calcs Standard'!Z86,'Backend Calcs Standard'!O86))</f>
        <v/>
      </c>
      <c r="L85" s="39" t="str">
        <f t="shared" si="2"/>
        <v/>
      </c>
    </row>
    <row r="86" spans="1:13" x14ac:dyDescent="0.25">
      <c r="A86" s="14" t="str">
        <f>IFERROR(IF(B86="","",'Backend Calcs Standard'!P87),"")</f>
        <v/>
      </c>
      <c r="B86" s="11" t="str">
        <f>IFERROR(IF(C86="","",(IF('Backend Calcs Standard'!$A$12=1,'Backend Calcs Standard'!S87,(('Backend Calcs Standard'!S87)*0.0283168)))),"")</f>
        <v/>
      </c>
      <c r="C86" s="11" t="str">
        <f>IFERROR(IF(D86="","",(IF('Backend Calcs Standard'!$A$12=1,'Backend Calcs Standard'!T87,(('Backend Calcs Standard'!T87)*0.0283168)))),"")</f>
        <v/>
      </c>
      <c r="D86" s="11" t="str">
        <f>IFERROR(IF(E86="","",(IF('Backend Calcs Standard'!$A$12=1,'Backend Calcs Standard'!U87,(('Backend Calcs Standard'!U87)*0.0283168)))),"")</f>
        <v/>
      </c>
      <c r="E86" s="11" t="str">
        <f>IFERROR(IF(F86="","",(IF('Backend Calcs Standard'!$A$12=1,'Backend Calcs Standard'!V87,(('Backend Calcs Standard'!V87)*0.0283168)))),"")</f>
        <v/>
      </c>
      <c r="F86" s="7" t="str">
        <f>IF(I86="","",(IF('Backend Calcs Standard'!$A$12=1,'Backend Calcs Standard'!W87,('Backend Calcs Standard'!W87*0.0283168))))</f>
        <v/>
      </c>
      <c r="G86" s="7" t="str">
        <f t="shared" si="3"/>
        <v/>
      </c>
      <c r="H86" s="7" t="str">
        <f>IF('Backend Calcs Standard'!$A$12=1,'Backend Calcs Standard'!X87,('Backend Calcs Standard'!X87*0.0283168))</f>
        <v/>
      </c>
      <c r="I86" s="7" t="str">
        <f>IFERROR(IF(H86="","",(IF('Backend Calcs Standard'!$A$12=1,'Backend Calcs Standard'!Y87,'Backend Calcs Standard'!Y87*0.0283168))),"")</f>
        <v/>
      </c>
      <c r="J86" s="7" t="str">
        <f>IF(A86="","",IF('Backend Calcs Standard'!$A$12=1,'Backend Calcs Standard'!Z87,'Backend Calcs Standard'!O87))</f>
        <v/>
      </c>
      <c r="L86" s="39" t="str">
        <f t="shared" si="2"/>
        <v/>
      </c>
    </row>
    <row r="87" spans="1:13" x14ac:dyDescent="0.25">
      <c r="A87" s="14" t="str">
        <f>IFERROR(IF(B87="","",'Backend Calcs Standard'!P88),"")</f>
        <v/>
      </c>
      <c r="B87" s="11" t="str">
        <f>IFERROR(IF(C87="","",(IF('Backend Calcs Standard'!$A$12=1,'Backend Calcs Standard'!S88,(('Backend Calcs Standard'!S88)*0.0283168)))),"")</f>
        <v/>
      </c>
      <c r="C87" s="11" t="str">
        <f>IFERROR(IF(D87="","",(IF('Backend Calcs Standard'!$A$12=1,'Backend Calcs Standard'!T88,(('Backend Calcs Standard'!T88)*0.0283168)))),"")</f>
        <v/>
      </c>
      <c r="D87" s="11" t="str">
        <f>IFERROR(IF(E87="","",(IF('Backend Calcs Standard'!$A$12=1,'Backend Calcs Standard'!U88,(('Backend Calcs Standard'!U88)*0.0283168)))),"")</f>
        <v/>
      </c>
      <c r="E87" s="11" t="str">
        <f>IFERROR(IF(F87="","",(IF('Backend Calcs Standard'!$A$12=1,'Backend Calcs Standard'!V88,(('Backend Calcs Standard'!V88)*0.0283168)))),"")</f>
        <v/>
      </c>
      <c r="F87" s="7" t="str">
        <f>IF(I87="","",(IF('Backend Calcs Standard'!$A$12=1,'Backend Calcs Standard'!W88,('Backend Calcs Standard'!W88*0.0283168))))</f>
        <v/>
      </c>
      <c r="G87" s="7" t="str">
        <f t="shared" si="3"/>
        <v/>
      </c>
      <c r="H87" s="7" t="str">
        <f>IF('Backend Calcs Standard'!$A$12=1,'Backend Calcs Standard'!X88,('Backend Calcs Standard'!X88*0.0283168))</f>
        <v/>
      </c>
      <c r="I87" s="7" t="str">
        <f>IFERROR(IF(H87="","",(IF('Backend Calcs Standard'!$A$12=1,'Backend Calcs Standard'!Y88,'Backend Calcs Standard'!Y88*0.0283168))),"")</f>
        <v/>
      </c>
      <c r="J87" s="7" t="str">
        <f>IF(A87="","",IF('Backend Calcs Standard'!$A$12=1,'Backend Calcs Standard'!Z88,'Backend Calcs Standard'!O88))</f>
        <v/>
      </c>
      <c r="L87" s="39" t="str">
        <f t="shared" si="2"/>
        <v/>
      </c>
    </row>
    <row r="88" spans="1:13" x14ac:dyDescent="0.25">
      <c r="A88" s="14" t="str">
        <f>IFERROR(IF(B88="","",'Backend Calcs Standard'!P89),"")</f>
        <v/>
      </c>
      <c r="B88" s="11" t="str">
        <f>IFERROR(IF(C88="","",(IF('Backend Calcs Standard'!$A$12=1,'Backend Calcs Standard'!S89,(('Backend Calcs Standard'!S89)*0.0283168)))),"")</f>
        <v/>
      </c>
      <c r="C88" s="11" t="str">
        <f>IFERROR(IF(D88="","",(IF('Backend Calcs Standard'!$A$12=1,'Backend Calcs Standard'!T89,(('Backend Calcs Standard'!T89)*0.0283168)))),"")</f>
        <v/>
      </c>
      <c r="D88" s="11" t="str">
        <f>IFERROR(IF(E88="","",(IF('Backend Calcs Standard'!$A$12=1,'Backend Calcs Standard'!U89,(('Backend Calcs Standard'!U89)*0.0283168)))),"")</f>
        <v/>
      </c>
      <c r="E88" s="11" t="str">
        <f>IFERROR(IF(F88="","",(IF('Backend Calcs Standard'!$A$12=1,'Backend Calcs Standard'!V89,(('Backend Calcs Standard'!V89)*0.0283168)))),"")</f>
        <v/>
      </c>
      <c r="F88" s="7" t="str">
        <f>IF(I88="","",(IF('Backend Calcs Standard'!$A$12=1,'Backend Calcs Standard'!W89,('Backend Calcs Standard'!W89*0.0283168))))</f>
        <v/>
      </c>
      <c r="G88" s="7" t="str">
        <f t="shared" si="3"/>
        <v/>
      </c>
      <c r="H88" s="7" t="str">
        <f>IF('Backend Calcs Standard'!$A$12=1,'Backend Calcs Standard'!X89,('Backend Calcs Standard'!X89*0.0283168))</f>
        <v/>
      </c>
      <c r="I88" s="7" t="str">
        <f>IFERROR(IF(H88="","",(IF('Backend Calcs Standard'!$A$12=1,'Backend Calcs Standard'!Y89,'Backend Calcs Standard'!Y89*0.0283168))),"")</f>
        <v/>
      </c>
      <c r="J88" s="7" t="str">
        <f>IF(A88="","",IF('Backend Calcs Standard'!$A$12=1,'Backend Calcs Standard'!Z89,'Backend Calcs Standard'!O89))</f>
        <v/>
      </c>
      <c r="L88" s="39" t="str">
        <f t="shared" si="2"/>
        <v/>
      </c>
    </row>
    <row r="89" spans="1:13" x14ac:dyDescent="0.25">
      <c r="A89" s="14" t="str">
        <f>IFERROR(IF(B89="","",'Backend Calcs Standard'!P90),"")</f>
        <v/>
      </c>
      <c r="B89" s="11" t="str">
        <f>IFERROR(IF(C89="","",(IF('Backend Calcs Standard'!$A$12=1,'Backend Calcs Standard'!S90,(('Backend Calcs Standard'!S90)*0.0283168)))),"")</f>
        <v/>
      </c>
      <c r="C89" s="11" t="str">
        <f>IFERROR(IF(D89="","",(IF('Backend Calcs Standard'!$A$12=1,'Backend Calcs Standard'!T90,(('Backend Calcs Standard'!T90)*0.0283168)))),"")</f>
        <v/>
      </c>
      <c r="D89" s="11" t="str">
        <f>IFERROR(IF(E89="","",(IF('Backend Calcs Standard'!$A$12=1,'Backend Calcs Standard'!U90,(('Backend Calcs Standard'!U90)*0.0283168)))),"")</f>
        <v/>
      </c>
      <c r="E89" s="11" t="str">
        <f>IFERROR(IF(F89="","",(IF('Backend Calcs Standard'!$A$12=1,'Backend Calcs Standard'!V90,(('Backend Calcs Standard'!V90)*0.0283168)))),"")</f>
        <v/>
      </c>
      <c r="F89" s="7" t="str">
        <f>IF(I89="","",(IF('Backend Calcs Standard'!$A$12=1,'Backend Calcs Standard'!W90,('Backend Calcs Standard'!W90*0.0283168))))</f>
        <v/>
      </c>
      <c r="G89" s="7" t="str">
        <f t="shared" si="3"/>
        <v/>
      </c>
      <c r="H89" s="7" t="str">
        <f>IF('Backend Calcs Standard'!$A$12=1,'Backend Calcs Standard'!X90,('Backend Calcs Standard'!X90*0.0283168))</f>
        <v/>
      </c>
      <c r="I89" s="7" t="str">
        <f>IFERROR(IF(H89="","",(IF('Backend Calcs Standard'!$A$12=1,'Backend Calcs Standard'!Y90,'Backend Calcs Standard'!Y90*0.0283168))),"")</f>
        <v/>
      </c>
      <c r="J89" s="7" t="str">
        <f>IF(A89="","",IF('Backend Calcs Standard'!$A$12=1,'Backend Calcs Standard'!Z90,'Backend Calcs Standard'!O90))</f>
        <v/>
      </c>
    </row>
    <row r="90" spans="1:13" x14ac:dyDescent="0.25">
      <c r="A90" s="14" t="str">
        <f>IFERROR(IF(B90="","",'Backend Calcs Standard'!P91),"")</f>
        <v/>
      </c>
      <c r="B90" s="11" t="str">
        <f>IFERROR(IF(C90="","",(IF('Backend Calcs Standard'!$A$12=1,'Backend Calcs Standard'!S91,(('Backend Calcs Standard'!S91)*0.0283168)))),"")</f>
        <v/>
      </c>
      <c r="C90" s="11" t="str">
        <f>IFERROR(IF(D90="","",(IF('Backend Calcs Standard'!$A$12=1,'Backend Calcs Standard'!T91,(('Backend Calcs Standard'!T91)*0.0283168)))),"")</f>
        <v/>
      </c>
      <c r="D90" s="11" t="str">
        <f>IFERROR(IF(E90="","",(IF('Backend Calcs Standard'!$A$12=1,'Backend Calcs Standard'!U91,(('Backend Calcs Standard'!U91)*0.0283168)))),"")</f>
        <v/>
      </c>
      <c r="E90" s="11" t="str">
        <f>IFERROR(IF(F90="","",(IF('Backend Calcs Standard'!$A$12=1,'Backend Calcs Standard'!V91,(('Backend Calcs Standard'!V91)*0.0283168)))),"")</f>
        <v/>
      </c>
      <c r="F90" s="7" t="str">
        <f>IF(I90="","",(IF('Backend Calcs Standard'!$A$12=1,'Backend Calcs Standard'!W91,('Backend Calcs Standard'!W91*0.0283168))))</f>
        <v/>
      </c>
      <c r="G90" s="7" t="str">
        <f t="shared" si="3"/>
        <v/>
      </c>
      <c r="H90" s="7" t="str">
        <f>IF('Backend Calcs Standard'!$A$12=1,'Backend Calcs Standard'!X91,('Backend Calcs Standard'!X91*0.0283168))</f>
        <v/>
      </c>
      <c r="I90" s="7" t="str">
        <f>IFERROR(IF(H90="","",(IF('Backend Calcs Standard'!$A$12=1,'Backend Calcs Standard'!Y91,'Backend Calcs Standard'!Y91*0.0283168))),"")</f>
        <v/>
      </c>
      <c r="J90" s="7" t="str">
        <f>IF(A90="","",IF('Backend Calcs Standard'!$A$12=1,'Backend Calcs Standard'!Z91,'Backend Calcs Standard'!O91))</f>
        <v/>
      </c>
    </row>
    <row r="91" spans="1:13" x14ac:dyDescent="0.25">
      <c r="A91" s="14" t="str">
        <f>IFERROR(IF(B91="","",'Backend Calcs Standard'!P92),"")</f>
        <v/>
      </c>
      <c r="B91" s="11" t="str">
        <f>IFERROR(IF(C91="","",(IF('Backend Calcs Standard'!$A$12=1,'Backend Calcs Standard'!S92,(('Backend Calcs Standard'!S92)*0.0283168)))),"")</f>
        <v/>
      </c>
      <c r="C91" s="11" t="str">
        <f>IFERROR(IF(D91="","",(IF('Backend Calcs Standard'!$A$12=1,'Backend Calcs Standard'!T92,(('Backend Calcs Standard'!T92)*0.0283168)))),"")</f>
        <v/>
      </c>
      <c r="D91" s="11" t="str">
        <f>IFERROR(IF(E91="","",(IF('Backend Calcs Standard'!$A$12=1,'Backend Calcs Standard'!U92,(('Backend Calcs Standard'!U92)*0.0283168)))),"")</f>
        <v/>
      </c>
      <c r="E91" s="11" t="str">
        <f>IFERROR(IF(F91="","",(IF('Backend Calcs Standard'!$A$12=1,'Backend Calcs Standard'!V92,(('Backend Calcs Standard'!V92)*0.0283168)))),"")</f>
        <v/>
      </c>
      <c r="F91" s="7" t="str">
        <f>IF(I91="","",(IF('Backend Calcs Standard'!$A$12=1,'Backend Calcs Standard'!W92,('Backend Calcs Standard'!W92*0.0283168))))</f>
        <v/>
      </c>
      <c r="G91" s="7" t="str">
        <f t="shared" si="3"/>
        <v/>
      </c>
      <c r="H91" s="7" t="str">
        <f>IF('Backend Calcs Standard'!$A$12=1,'Backend Calcs Standard'!X92,('Backend Calcs Standard'!X92*0.0283168))</f>
        <v/>
      </c>
      <c r="I91" s="7" t="str">
        <f>IFERROR(IF(H91="","",(IF('Backend Calcs Standard'!$A$12=1,'Backend Calcs Standard'!Y92,'Backend Calcs Standard'!Y92*0.0283168))),"")</f>
        <v/>
      </c>
      <c r="J91" s="7" t="str">
        <f>IF(A91="","",IF('Backend Calcs Standard'!$A$12=1,'Backend Calcs Standard'!Z92,'Backend Calcs Standard'!O92))</f>
        <v/>
      </c>
    </row>
    <row r="92" spans="1:13" x14ac:dyDescent="0.25">
      <c r="A92" s="14" t="str">
        <f>IFERROR(IF(B92="","",'Backend Calcs Standard'!P93),"")</f>
        <v/>
      </c>
      <c r="B92" s="11" t="str">
        <f>IFERROR(IF(C92="","",(IF('Backend Calcs Standard'!$A$12=1,'Backend Calcs Standard'!S93,(('Backend Calcs Standard'!S93)*0.0283168)))),"")</f>
        <v/>
      </c>
      <c r="C92" s="11" t="str">
        <f>IFERROR(IF(D92="","",(IF('Backend Calcs Standard'!$A$12=1,'Backend Calcs Standard'!T93,(('Backend Calcs Standard'!T93)*0.0283168)))),"")</f>
        <v/>
      </c>
      <c r="D92" s="11" t="str">
        <f>IFERROR(IF(E92="","",(IF('Backend Calcs Standard'!$A$12=1,'Backend Calcs Standard'!U93,(('Backend Calcs Standard'!U93)*0.0283168)))),"")</f>
        <v/>
      </c>
      <c r="E92" s="11" t="str">
        <f>IFERROR(IF(F92="","",(IF('Backend Calcs Standard'!$A$12=1,'Backend Calcs Standard'!V93,(('Backend Calcs Standard'!V93)*0.0283168)))),"")</f>
        <v/>
      </c>
      <c r="F92" s="7" t="str">
        <f>IF(I92="","",(IF('Backend Calcs Standard'!$A$12=1,'Backend Calcs Standard'!W93,('Backend Calcs Standard'!W93*0.0283168))))</f>
        <v/>
      </c>
      <c r="G92" s="7" t="str">
        <f t="shared" si="3"/>
        <v/>
      </c>
      <c r="H92" s="7" t="str">
        <f>IF('Backend Calcs Standard'!$A$12=1,'Backend Calcs Standard'!X93,('Backend Calcs Standard'!X93*0.0283168))</f>
        <v/>
      </c>
      <c r="I92" s="7" t="str">
        <f>IFERROR(IF(H92="","",(IF('Backend Calcs Standard'!$A$12=1,'Backend Calcs Standard'!Y93,'Backend Calcs Standard'!Y93*0.0283168))),"")</f>
        <v/>
      </c>
      <c r="J92" s="7" t="str">
        <f>IF(A92="","",IF('Backend Calcs Standard'!$A$12=1,'Backend Calcs Standard'!Z93,'Backend Calcs Standard'!O93))</f>
        <v/>
      </c>
    </row>
    <row r="93" spans="1:13" x14ac:dyDescent="0.25">
      <c r="A93" s="14" t="str">
        <f>IFERROR(IF(B93="","",'Backend Calcs Standard'!P94),"")</f>
        <v/>
      </c>
      <c r="B93" s="11" t="str">
        <f>IFERROR(IF(C93="","",(IF('Backend Calcs Standard'!$A$12=1,'Backend Calcs Standard'!S94,(('Backend Calcs Standard'!S94)*0.0283168)))),"")</f>
        <v/>
      </c>
      <c r="C93" s="11" t="str">
        <f>IFERROR(IF(D93="","",(IF('Backend Calcs Standard'!$A$12=1,'Backend Calcs Standard'!T94,(('Backend Calcs Standard'!T94)*0.0283168)))),"")</f>
        <v/>
      </c>
      <c r="D93" s="11" t="str">
        <f>IFERROR(IF(E93="","",(IF('Backend Calcs Standard'!$A$12=1,'Backend Calcs Standard'!U94,(('Backend Calcs Standard'!U94)*0.0283168)))),"")</f>
        <v/>
      </c>
      <c r="E93" s="11" t="str">
        <f>IFERROR(IF(F93="","",(IF('Backend Calcs Standard'!$A$12=1,'Backend Calcs Standard'!V94,(('Backend Calcs Standard'!V94)*0.0283168)))),"")</f>
        <v/>
      </c>
      <c r="F93" s="7" t="str">
        <f>IF(I93="","",(IF('Backend Calcs Standard'!$A$12=1,'Backend Calcs Standard'!W94,('Backend Calcs Standard'!W94*0.0283168))))</f>
        <v/>
      </c>
      <c r="G93" s="7" t="str">
        <f t="shared" si="3"/>
        <v/>
      </c>
      <c r="H93" s="7" t="str">
        <f>IF('Backend Calcs Standard'!$A$12=1,'Backend Calcs Standard'!X94,('Backend Calcs Standard'!X94*0.0283168))</f>
        <v/>
      </c>
      <c r="I93" s="7" t="str">
        <f>IFERROR(IF(H93="","",(IF('Backend Calcs Standard'!$A$12=1,'Backend Calcs Standard'!Y94,'Backend Calcs Standard'!Y94*0.0283168))),"")</f>
        <v/>
      </c>
      <c r="J93" s="7" t="str">
        <f>IF(A93="","",IF('Backend Calcs Standard'!$A$12=1,'Backend Calcs Standard'!Z94,'Backend Calcs Standard'!O94))</f>
        <v/>
      </c>
    </row>
    <row r="94" spans="1:13" x14ac:dyDescent="0.25">
      <c r="A94" s="14" t="str">
        <f>IFERROR(IF(B94="","",'Backend Calcs Standard'!P95),"")</f>
        <v/>
      </c>
      <c r="B94" s="11" t="str">
        <f>IFERROR(IF(C94="","",(IF('Backend Calcs Standard'!$A$12=1,'Backend Calcs Standard'!S95,(('Backend Calcs Standard'!S95)*0.0283168)))),"")</f>
        <v/>
      </c>
      <c r="C94" s="11" t="str">
        <f>IFERROR(IF(D94="","",(IF('Backend Calcs Standard'!$A$12=1,'Backend Calcs Standard'!T95,(('Backend Calcs Standard'!T95)*0.0283168)))),"")</f>
        <v/>
      </c>
      <c r="D94" s="11" t="str">
        <f>IFERROR(IF(E94="","",(IF('Backend Calcs Standard'!$A$12=1,'Backend Calcs Standard'!U95,(('Backend Calcs Standard'!U95)*0.0283168)))),"")</f>
        <v/>
      </c>
      <c r="E94" s="11" t="str">
        <f>IFERROR(IF(F94="","",(IF('Backend Calcs Standard'!$A$12=1,'Backend Calcs Standard'!V95,(('Backend Calcs Standard'!V95)*0.0283168)))),"")</f>
        <v/>
      </c>
      <c r="F94" s="7" t="str">
        <f>IF(I94="","",(IF('Backend Calcs Standard'!$A$12=1,'Backend Calcs Standard'!W95,('Backend Calcs Standard'!W95*0.0283168))))</f>
        <v/>
      </c>
      <c r="G94" s="7" t="str">
        <f t="shared" si="3"/>
        <v/>
      </c>
      <c r="H94" s="7" t="str">
        <f>IF('Backend Calcs Standard'!$A$12=1,'Backend Calcs Standard'!X95,('Backend Calcs Standard'!X95*0.0283168))</f>
        <v/>
      </c>
      <c r="I94" s="7" t="str">
        <f>IFERROR(IF(H94="","",(IF('Backend Calcs Standard'!$A$12=1,'Backend Calcs Standard'!Y95,'Backend Calcs Standard'!Y95*0.0283168))),"")</f>
        <v/>
      </c>
      <c r="J94" s="7" t="str">
        <f>IF(A94="","",IF('Backend Calcs Standard'!$A$12=1,'Backend Calcs Standard'!Z95,'Backend Calcs Standard'!O95))</f>
        <v/>
      </c>
    </row>
    <row r="95" spans="1:13" x14ac:dyDescent="0.25">
      <c r="A95" s="14" t="str">
        <f>IFERROR(IF(B95="","",'Backend Calcs Standard'!P96),"")</f>
        <v/>
      </c>
      <c r="B95" s="11" t="str">
        <f>IFERROR(IF(C95="","",(IF('Backend Calcs Standard'!$A$12=1,'Backend Calcs Standard'!S96,(('Backend Calcs Standard'!S96)*0.0283168)))),"")</f>
        <v/>
      </c>
      <c r="C95" s="11" t="str">
        <f>IFERROR(IF(D95="","",(IF('Backend Calcs Standard'!$A$12=1,'Backend Calcs Standard'!T96,(('Backend Calcs Standard'!T96)*0.0283168)))),"")</f>
        <v/>
      </c>
      <c r="D95" s="11" t="str">
        <f>IFERROR(IF(E95="","",(IF('Backend Calcs Standard'!$A$12=1,'Backend Calcs Standard'!U96,(('Backend Calcs Standard'!U96)*0.0283168)))),"")</f>
        <v/>
      </c>
      <c r="E95" s="11" t="str">
        <f>IFERROR(IF(F95="","",(IF('Backend Calcs Standard'!$A$12=1,'Backend Calcs Standard'!V96,(('Backend Calcs Standard'!V96)*0.0283168)))),"")</f>
        <v/>
      </c>
      <c r="F95" s="7" t="str">
        <f>IF(I95="","",(IF('Backend Calcs Standard'!$A$12=1,'Backend Calcs Standard'!W96,('Backend Calcs Standard'!W96*0.0283168))))</f>
        <v/>
      </c>
      <c r="G95" s="7" t="str">
        <f t="shared" si="3"/>
        <v/>
      </c>
      <c r="H95" s="7" t="str">
        <f>IF('Backend Calcs Standard'!$A$12=1,'Backend Calcs Standard'!X96,('Backend Calcs Standard'!X96*0.0283168))</f>
        <v/>
      </c>
      <c r="I95" s="7" t="str">
        <f>IFERROR(IF(H95="","",(IF('Backend Calcs Standard'!$A$12=1,'Backend Calcs Standard'!Y96,'Backend Calcs Standard'!Y96*0.0283168))),"")</f>
        <v/>
      </c>
      <c r="J95" s="7" t="str">
        <f>IF(A95="","",IF('Backend Calcs Standard'!$A$12=1,'Backend Calcs Standard'!Z96,'Backend Calcs Standard'!O96))</f>
        <v/>
      </c>
    </row>
    <row r="96" spans="1:13" x14ac:dyDescent="0.25">
      <c r="A96" s="14" t="str">
        <f>IFERROR(IF(B96="","",'Backend Calcs Standard'!P97),"")</f>
        <v/>
      </c>
      <c r="B96" s="11" t="str">
        <f>IFERROR(IF(C96="","",(IF('Backend Calcs Standard'!$A$12=1,'Backend Calcs Standard'!S97,(('Backend Calcs Standard'!S97)*0.0283168)))),"")</f>
        <v/>
      </c>
      <c r="C96" s="11" t="str">
        <f>IFERROR(IF(D96="","",(IF('Backend Calcs Standard'!$A$12=1,'Backend Calcs Standard'!T97,(('Backend Calcs Standard'!T97)*0.0283168)))),"")</f>
        <v/>
      </c>
      <c r="D96" s="11" t="str">
        <f>IFERROR(IF(E96="","",(IF('Backend Calcs Standard'!$A$12=1,'Backend Calcs Standard'!U97,(('Backend Calcs Standard'!U97)*0.0283168)))),"")</f>
        <v/>
      </c>
      <c r="E96" s="11" t="str">
        <f>IFERROR(IF(F96="","",(IF('Backend Calcs Standard'!$A$12=1,'Backend Calcs Standard'!V97,(('Backend Calcs Standard'!V97)*0.0283168)))),"")</f>
        <v/>
      </c>
      <c r="F96" s="7" t="str">
        <f>IF(I96="","",(IF('Backend Calcs Standard'!$A$12=1,'Backend Calcs Standard'!W97,('Backend Calcs Standard'!W97*0.0283168))))</f>
        <v/>
      </c>
      <c r="G96" s="7" t="str">
        <f t="shared" si="3"/>
        <v/>
      </c>
      <c r="H96" s="7" t="str">
        <f>IF('Backend Calcs Standard'!$A$12=1,'Backend Calcs Standard'!X97,('Backend Calcs Standard'!X97*0.0283168))</f>
        <v/>
      </c>
      <c r="I96" s="7" t="str">
        <f>IFERROR(IF(H96="","",(IF('Backend Calcs Standard'!$A$12=1,'Backend Calcs Standard'!Y97,'Backend Calcs Standard'!Y97*0.0283168))),"")</f>
        <v/>
      </c>
      <c r="J96" s="7" t="str">
        <f>IF(A96="","",IF('Backend Calcs Standard'!$A$12=1,'Backend Calcs Standard'!Z97,'Backend Calcs Standard'!O97))</f>
        <v/>
      </c>
    </row>
    <row r="97" spans="1:10" x14ac:dyDescent="0.25">
      <c r="A97" s="14" t="str">
        <f>IFERROR(IF(B97="","",'Backend Calcs Standard'!P98),"")</f>
        <v/>
      </c>
      <c r="B97" s="11" t="str">
        <f>IFERROR(IF(C97="","",(IF('Backend Calcs Standard'!$A$12=1,'Backend Calcs Standard'!S98,(('Backend Calcs Standard'!S98)*0.0283168)))),"")</f>
        <v/>
      </c>
      <c r="C97" s="11" t="str">
        <f>IFERROR(IF(D97="","",(IF('Backend Calcs Standard'!$A$12=1,'Backend Calcs Standard'!T98,(('Backend Calcs Standard'!T98)*0.0283168)))),"")</f>
        <v/>
      </c>
      <c r="D97" s="11" t="str">
        <f>IFERROR(IF(E97="","",(IF('Backend Calcs Standard'!$A$12=1,'Backend Calcs Standard'!U98,(('Backend Calcs Standard'!U98)*0.0283168)))),"")</f>
        <v/>
      </c>
      <c r="E97" s="11" t="str">
        <f>IFERROR(IF(F97="","",(IF('Backend Calcs Standard'!$A$12=1,'Backend Calcs Standard'!V98,(('Backend Calcs Standard'!V98)*0.0283168)))),"")</f>
        <v/>
      </c>
      <c r="F97" s="7" t="str">
        <f>IF(I97="","",(IF('Backend Calcs Standard'!$A$12=1,'Backend Calcs Standard'!W98,('Backend Calcs Standard'!W98*0.0283168))))</f>
        <v/>
      </c>
      <c r="G97" s="7" t="str">
        <f t="shared" si="3"/>
        <v/>
      </c>
      <c r="H97" s="7" t="str">
        <f>IF('Backend Calcs Standard'!$A$12=1,'Backend Calcs Standard'!X98,('Backend Calcs Standard'!X98*0.0283168))</f>
        <v/>
      </c>
      <c r="I97" s="7" t="str">
        <f>IFERROR(IF(H97="","",(IF('Backend Calcs Standard'!$A$12=1,'Backend Calcs Standard'!Y98,'Backend Calcs Standard'!Y98*0.0283168))),"")</f>
        <v/>
      </c>
      <c r="J97" s="7" t="str">
        <f>IF(A97="","",IF('Backend Calcs Standard'!$A$12=1,'Backend Calcs Standard'!Z98,'Backend Calcs Standard'!O98))</f>
        <v/>
      </c>
    </row>
    <row r="98" spans="1:10" x14ac:dyDescent="0.25">
      <c r="A98" s="14" t="str">
        <f>IFERROR(IF(B98="","",'Backend Calcs Standard'!P99),"")</f>
        <v/>
      </c>
      <c r="B98" s="11" t="str">
        <f>IFERROR(IF(C98="","",(IF('Backend Calcs Standard'!$A$12=1,'Backend Calcs Standard'!S99,(('Backend Calcs Standard'!S99)*0.0283168)))),"")</f>
        <v/>
      </c>
      <c r="C98" s="11" t="str">
        <f>IFERROR(IF(D98="","",(IF('Backend Calcs Standard'!$A$12=1,'Backend Calcs Standard'!T99,(('Backend Calcs Standard'!T99)*0.0283168)))),"")</f>
        <v/>
      </c>
      <c r="D98" s="11" t="str">
        <f>IFERROR(IF(E98="","",(IF('Backend Calcs Standard'!$A$12=1,'Backend Calcs Standard'!U99,(('Backend Calcs Standard'!U99)*0.0283168)))),"")</f>
        <v/>
      </c>
      <c r="E98" s="11" t="str">
        <f>IFERROR(IF(F98="","",(IF('Backend Calcs Standard'!$A$12=1,'Backend Calcs Standard'!V99,(('Backend Calcs Standard'!V99)*0.0283168)))),"")</f>
        <v/>
      </c>
      <c r="F98" s="7" t="str">
        <f>IF(I98="","",(IF('Backend Calcs Standard'!$A$12=1,'Backend Calcs Standard'!W99,('Backend Calcs Standard'!W99*0.0283168))))</f>
        <v/>
      </c>
      <c r="G98" s="7" t="str">
        <f t="shared" si="3"/>
        <v/>
      </c>
      <c r="H98" s="7" t="str">
        <f>IF('Backend Calcs Standard'!$A$12=1,'Backend Calcs Standard'!X99,('Backend Calcs Standard'!X99*0.0283168))</f>
        <v/>
      </c>
      <c r="I98" s="7" t="str">
        <f>IFERROR(IF(H98="","",(IF('Backend Calcs Standard'!$A$12=1,'Backend Calcs Standard'!Y99,'Backend Calcs Standard'!Y99*0.0283168))),"")</f>
        <v/>
      </c>
      <c r="J98" s="7" t="str">
        <f>IF(A98="","",IF('Backend Calcs Standard'!$A$12=1,'Backend Calcs Standard'!Z99,'Backend Calcs Standard'!O99))</f>
        <v/>
      </c>
    </row>
    <row r="99" spans="1:10" x14ac:dyDescent="0.25">
      <c r="A99" s="14" t="str">
        <f>IFERROR(IF(B99="","",'Backend Calcs Standard'!P100),"")</f>
        <v/>
      </c>
      <c r="B99" s="11" t="str">
        <f>IFERROR(IF(C99="","",(IF('Backend Calcs Standard'!$A$12=1,'Backend Calcs Standard'!S100,(('Backend Calcs Standard'!S100)*0.0283168)))),"")</f>
        <v/>
      </c>
      <c r="C99" s="11" t="str">
        <f>IFERROR(IF(D99="","",(IF('Backend Calcs Standard'!$A$12=1,'Backend Calcs Standard'!T100,(('Backend Calcs Standard'!T100)*0.0283168)))),"")</f>
        <v/>
      </c>
      <c r="D99" s="11" t="str">
        <f>IFERROR(IF(E99="","",(IF('Backend Calcs Standard'!$A$12=1,'Backend Calcs Standard'!U100,(('Backend Calcs Standard'!U100)*0.0283168)))),"")</f>
        <v/>
      </c>
      <c r="E99" s="11" t="str">
        <f>IFERROR(IF(F99="","",(IF('Backend Calcs Standard'!$A$12=1,'Backend Calcs Standard'!V100,(('Backend Calcs Standard'!V100)*0.0283168)))),"")</f>
        <v/>
      </c>
      <c r="F99" s="7" t="str">
        <f>IF(I99="","",(IF('Backend Calcs Standard'!$A$12=1,'Backend Calcs Standard'!W100,('Backend Calcs Standard'!W100*0.0283168))))</f>
        <v/>
      </c>
      <c r="G99" s="7" t="str">
        <f t="shared" si="3"/>
        <v/>
      </c>
      <c r="H99" s="7" t="str">
        <f>IF('Backend Calcs Standard'!$A$12=1,'Backend Calcs Standard'!X100,('Backend Calcs Standard'!X100*0.0283168))</f>
        <v/>
      </c>
      <c r="I99" s="7" t="str">
        <f>IFERROR(IF(H99="","",(IF('Backend Calcs Standard'!$A$12=1,'Backend Calcs Standard'!Y100,'Backend Calcs Standard'!Y100*0.0283168))),"")</f>
        <v/>
      </c>
      <c r="J99" s="7" t="str">
        <f>IF(A99="","",IF('Backend Calcs Standard'!$A$12=1,'Backend Calcs Standard'!Z100,'Backend Calcs Standard'!O100))</f>
        <v/>
      </c>
    </row>
    <row r="100" spans="1:10" x14ac:dyDescent="0.25">
      <c r="A100" s="14" t="str">
        <f>IFERROR(IF(B100="","",'Backend Calcs Standard'!P101),"")</f>
        <v/>
      </c>
      <c r="B100" s="11" t="str">
        <f>IFERROR(IF(C100="","",(IF('Backend Calcs Standard'!$A$12=1,'Backend Calcs Standard'!S101,(('Backend Calcs Standard'!S101)*0.0283168)))),"")</f>
        <v/>
      </c>
      <c r="C100" s="11" t="str">
        <f>IFERROR(IF(D100="","",(IF('Backend Calcs Standard'!$A$12=1,'Backend Calcs Standard'!T101,(('Backend Calcs Standard'!T101)*0.0283168)))),"")</f>
        <v/>
      </c>
      <c r="D100" s="11" t="str">
        <f>IFERROR(IF(E100="","",(IF('Backend Calcs Standard'!$A$12=1,'Backend Calcs Standard'!U101,(('Backend Calcs Standard'!U101)*0.0283168)))),"")</f>
        <v/>
      </c>
      <c r="E100" s="11" t="str">
        <f>IFERROR(IF(F100="","",(IF('Backend Calcs Standard'!$A$12=1,'Backend Calcs Standard'!V101,(('Backend Calcs Standard'!V101)*0.0283168)))),"")</f>
        <v/>
      </c>
      <c r="F100" s="7" t="str">
        <f>IF(I100="","",(IF('Backend Calcs Standard'!$A$12=1,'Backend Calcs Standard'!W101,('Backend Calcs Standard'!W101*0.0283168))))</f>
        <v/>
      </c>
      <c r="G100" s="7" t="str">
        <f t="shared" si="3"/>
        <v/>
      </c>
      <c r="H100" s="7" t="str">
        <f>IF('Backend Calcs Standard'!$A$12=1,'Backend Calcs Standard'!X101,('Backend Calcs Standard'!X101*0.0283168))</f>
        <v/>
      </c>
      <c r="I100" s="7" t="str">
        <f>IFERROR(IF(H100="","",(IF('Backend Calcs Standard'!$A$12=1,'Backend Calcs Standard'!Y101,'Backend Calcs Standard'!Y101*0.0283168))),"")</f>
        <v/>
      </c>
      <c r="J100" s="7" t="str">
        <f>IF(A100="","",IF('Backend Calcs Standard'!$A$12=1,'Backend Calcs Standard'!Z101,'Backend Calcs Standard'!O101))</f>
        <v/>
      </c>
    </row>
    <row r="101" spans="1:10" x14ac:dyDescent="0.25">
      <c r="A101" s="14" t="str">
        <f>IFERROR(IF(B101="","",'Backend Calcs Standard'!P102),"")</f>
        <v/>
      </c>
      <c r="B101" s="11" t="str">
        <f>IFERROR(IF(C101="","",(IF('Backend Calcs Standard'!$A$12=1,'Backend Calcs Standard'!S102,(('Backend Calcs Standard'!S102)*0.0283168)))),"")</f>
        <v/>
      </c>
      <c r="C101" s="11" t="str">
        <f>IFERROR(IF(D101="","",(IF('Backend Calcs Standard'!$A$12=1,'Backend Calcs Standard'!T102,(('Backend Calcs Standard'!T102)*0.0283168)))),"")</f>
        <v/>
      </c>
      <c r="D101" s="11" t="str">
        <f>IFERROR(IF(E101="","",(IF('Backend Calcs Standard'!$A$12=1,'Backend Calcs Standard'!U102,(('Backend Calcs Standard'!U102)*0.0283168)))),"")</f>
        <v/>
      </c>
      <c r="E101" s="11" t="str">
        <f>IFERROR(IF(F101="","",(IF('Backend Calcs Standard'!$A$12=1,'Backend Calcs Standard'!V102,(('Backend Calcs Standard'!V102)*0.0283168)))),"")</f>
        <v/>
      </c>
      <c r="F101" s="7" t="str">
        <f>IF(I101="","",(IF('Backend Calcs Standard'!$A$12=1,'Backend Calcs Standard'!W102,('Backend Calcs Standard'!W102*0.0283168))))</f>
        <v/>
      </c>
      <c r="G101" s="7" t="str">
        <f t="shared" si="3"/>
        <v/>
      </c>
      <c r="H101" s="7" t="str">
        <f>IF('Backend Calcs Standard'!$A$12=1,'Backend Calcs Standard'!X102,('Backend Calcs Standard'!X102*0.0283168))</f>
        <v/>
      </c>
      <c r="I101" s="7" t="str">
        <f>IFERROR(IF(H101="","",(IF('Backend Calcs Standard'!$A$12=1,'Backend Calcs Standard'!Y102,'Backend Calcs Standard'!Y102*0.0283168))),"")</f>
        <v/>
      </c>
      <c r="J101" s="7" t="str">
        <f>IF(A101="","",IF('Backend Calcs Standard'!$A$12=1,'Backend Calcs Standard'!Z102,'Backend Calcs Standard'!O102))</f>
        <v/>
      </c>
    </row>
    <row r="102" spans="1:10" x14ac:dyDescent="0.25">
      <c r="A102" s="14" t="str">
        <f>IFERROR(IF(B102="","",'Backend Calcs Standard'!P103),"")</f>
        <v/>
      </c>
      <c r="B102" s="11" t="str">
        <f>IFERROR(IF(C102="","",(IF('Backend Calcs Standard'!$A$12=1,'Backend Calcs Standard'!S103,(('Backend Calcs Standard'!S103)*0.0283168)))),"")</f>
        <v/>
      </c>
      <c r="C102" s="11" t="str">
        <f>IFERROR(IF(D102="","",(IF('Backend Calcs Standard'!$A$12=1,'Backend Calcs Standard'!T103,(('Backend Calcs Standard'!T103)*0.0283168)))),"")</f>
        <v/>
      </c>
      <c r="D102" s="11" t="str">
        <f>IFERROR(IF(E102="","",(IF('Backend Calcs Standard'!$A$12=1,'Backend Calcs Standard'!U103,(('Backend Calcs Standard'!U103)*0.0283168)))),"")</f>
        <v/>
      </c>
      <c r="E102" s="11" t="str">
        <f>IFERROR(IF(F102="","",(IF('Backend Calcs Standard'!$A$12=1,'Backend Calcs Standard'!V103,(('Backend Calcs Standard'!V103)*0.0283168)))),"")</f>
        <v/>
      </c>
      <c r="F102" s="7" t="str">
        <f>IF(I102="","",(IF('Backend Calcs Standard'!$A$12=1,'Backend Calcs Standard'!W103,('Backend Calcs Standard'!W103*0.0283168))))</f>
        <v/>
      </c>
      <c r="G102" s="7" t="str">
        <f t="shared" si="3"/>
        <v/>
      </c>
      <c r="H102" s="7" t="str">
        <f>IF('Backend Calcs Standard'!$A$12=1,'Backend Calcs Standard'!X103,('Backend Calcs Standard'!X103*0.0283168))</f>
        <v/>
      </c>
      <c r="I102" s="7" t="str">
        <f>IFERROR(IF(H102="","",(IF('Backend Calcs Standard'!$A$12=1,'Backend Calcs Standard'!Y103,'Backend Calcs Standard'!Y103*0.0283168))),"")</f>
        <v/>
      </c>
      <c r="J102" s="7" t="str">
        <f>IF(A102="","",IF('Backend Calcs Standard'!$A$12=1,'Backend Calcs Standard'!Z103,'Backend Calcs Standard'!O103))</f>
        <v/>
      </c>
    </row>
    <row r="103" spans="1:10" x14ac:dyDescent="0.25">
      <c r="A103" s="14" t="str">
        <f>IFERROR(IF(B103="","",'Backend Calcs Standard'!P104),"")</f>
        <v/>
      </c>
      <c r="B103" s="11" t="str">
        <f>IFERROR(IF(C103="","",(IF('Backend Calcs Standard'!$A$12=1,'Backend Calcs Standard'!S104,(('Backend Calcs Standard'!S104)*0.0283168)))),"")</f>
        <v/>
      </c>
      <c r="C103" s="11" t="str">
        <f>IFERROR(IF(D103="","",(IF('Backend Calcs Standard'!$A$12=1,'Backend Calcs Standard'!T104,(('Backend Calcs Standard'!T104)*0.0283168)))),"")</f>
        <v/>
      </c>
      <c r="D103" s="11" t="str">
        <f>IFERROR(IF(E103="","",(IF('Backend Calcs Standard'!$A$12=1,'Backend Calcs Standard'!U104,(('Backend Calcs Standard'!U104)*0.0283168)))),"")</f>
        <v/>
      </c>
      <c r="E103" s="11" t="str">
        <f>IFERROR(IF(F103="","",(IF('Backend Calcs Standard'!$A$12=1,'Backend Calcs Standard'!V104,(('Backend Calcs Standard'!V104)*0.0283168)))),"")</f>
        <v/>
      </c>
      <c r="F103" s="7" t="str">
        <f>IF(I103="","",(IF('Backend Calcs Standard'!$A$12=1,'Backend Calcs Standard'!W104,('Backend Calcs Standard'!W104*0.0283168))))</f>
        <v/>
      </c>
      <c r="G103" s="7" t="str">
        <f t="shared" si="3"/>
        <v/>
      </c>
      <c r="H103" s="7" t="str">
        <f>IF('Backend Calcs Standard'!$A$12=1,'Backend Calcs Standard'!X104,('Backend Calcs Standard'!X104*0.0283168))</f>
        <v/>
      </c>
      <c r="I103" s="7" t="str">
        <f>IFERROR(IF(H103="","",(IF('Backend Calcs Standard'!$A$12=1,'Backend Calcs Standard'!Y104,'Backend Calcs Standard'!Y104*0.0283168))),"")</f>
        <v/>
      </c>
      <c r="J103" s="7" t="str">
        <f>IF(A103="","",IF('Backend Calcs Standard'!$A$12=1,'Backend Calcs Standard'!Z104,'Backend Calcs Standard'!O104))</f>
        <v/>
      </c>
    </row>
    <row r="104" spans="1:10" x14ac:dyDescent="0.25">
      <c r="A104" s="14" t="str">
        <f>IFERROR(IF(B104="","",'Backend Calcs Standard'!P105),"")</f>
        <v/>
      </c>
      <c r="B104" s="11" t="str">
        <f>IFERROR(IF(C104="","",(IF('Backend Calcs Standard'!$A$12=1,'Backend Calcs Standard'!S105,(('Backend Calcs Standard'!S105)*0.0283168)))),"")</f>
        <v/>
      </c>
      <c r="C104" s="11" t="str">
        <f>IFERROR(IF(D104="","",(IF('Backend Calcs Standard'!$A$12=1,'Backend Calcs Standard'!T105,(('Backend Calcs Standard'!T105)*0.0283168)))),"")</f>
        <v/>
      </c>
      <c r="D104" s="11" t="str">
        <f>IFERROR(IF(E104="","",(IF('Backend Calcs Standard'!$A$12=1,'Backend Calcs Standard'!U105,(('Backend Calcs Standard'!U105)*0.0283168)))),"")</f>
        <v/>
      </c>
      <c r="E104" s="11" t="str">
        <f>IFERROR(IF(F104="","",(IF('Backend Calcs Standard'!$A$12=1,'Backend Calcs Standard'!V105,(('Backend Calcs Standard'!V105)*0.0283168)))),"")</f>
        <v/>
      </c>
      <c r="F104" s="7" t="str">
        <f>IF(I104="","",(IF('Backend Calcs Standard'!$A$12=1,'Backend Calcs Standard'!W105,('Backend Calcs Standard'!W105*0.0283168))))</f>
        <v/>
      </c>
      <c r="G104" s="7" t="str">
        <f t="shared" si="3"/>
        <v/>
      </c>
      <c r="H104" s="7" t="str">
        <f>IF('Backend Calcs Standard'!$A$12=1,'Backend Calcs Standard'!X105,('Backend Calcs Standard'!X105*0.0283168))</f>
        <v/>
      </c>
      <c r="I104" s="7" t="str">
        <f>IFERROR(IF(H104="","",(IF('Backend Calcs Standard'!$A$12=1,'Backend Calcs Standard'!Y105,'Backend Calcs Standard'!Y105*0.0283168))),"")</f>
        <v/>
      </c>
      <c r="J104" s="7" t="str">
        <f>IF(A104="","",IF('Backend Calcs Standard'!$A$12=1,'Backend Calcs Standard'!Z105,'Backend Calcs Standard'!O105))</f>
        <v/>
      </c>
    </row>
    <row r="105" spans="1:10" x14ac:dyDescent="0.25">
      <c r="A105" s="14" t="str">
        <f>IFERROR(IF(B105="","",'Backend Calcs Standard'!P106),"")</f>
        <v/>
      </c>
      <c r="B105" s="11" t="str">
        <f>IFERROR(IF(C105="","",(IF('Backend Calcs Standard'!$A$12=1,'Backend Calcs Standard'!S106,(('Backend Calcs Standard'!S106)*0.0283168)))),"")</f>
        <v/>
      </c>
      <c r="C105" s="11" t="str">
        <f>IFERROR(IF(D105="","",(IF('Backend Calcs Standard'!$A$12=1,'Backend Calcs Standard'!T106,(('Backend Calcs Standard'!T106)*0.0283168)))),"")</f>
        <v/>
      </c>
      <c r="D105" s="11" t="str">
        <f>IFERROR(IF(E105="","",(IF('Backend Calcs Standard'!$A$12=1,'Backend Calcs Standard'!U106,(('Backend Calcs Standard'!U106)*0.0283168)))),"")</f>
        <v/>
      </c>
      <c r="E105" s="11" t="str">
        <f>IFERROR(IF(F105="","",(IF('Backend Calcs Standard'!$A$12=1,'Backend Calcs Standard'!V106,(('Backend Calcs Standard'!V106)*0.0283168)))),"")</f>
        <v/>
      </c>
      <c r="F105" s="7" t="str">
        <f>IF(I105="","",(IF('Backend Calcs Standard'!$A$12=1,'Backend Calcs Standard'!W106,('Backend Calcs Standard'!W106*0.0283168))))</f>
        <v/>
      </c>
      <c r="G105" s="7" t="str">
        <f t="shared" si="3"/>
        <v/>
      </c>
      <c r="H105" s="7" t="str">
        <f>IF('Backend Calcs Standard'!$A$12=1,'Backend Calcs Standard'!X106,('Backend Calcs Standard'!X106*0.0283168))</f>
        <v/>
      </c>
      <c r="I105" s="7" t="str">
        <f>IFERROR(IF(H105="","",(IF('Backend Calcs Standard'!$A$12=1,'Backend Calcs Standard'!Y106,'Backend Calcs Standard'!Y106*0.0283168))),"")</f>
        <v/>
      </c>
      <c r="J105" s="7" t="str">
        <f>IF(A105="","",IF('Backend Calcs Standard'!$A$12=1,'Backend Calcs Standard'!Z106,'Backend Calcs Standard'!O106))</f>
        <v/>
      </c>
    </row>
    <row r="106" spans="1:10" x14ac:dyDescent="0.25">
      <c r="A106" s="14" t="str">
        <f>IFERROR(IF(B106="","",'Backend Calcs Standard'!P107),"")</f>
        <v/>
      </c>
      <c r="B106" s="11" t="str">
        <f>IFERROR(IF(C106="","",(IF('Backend Calcs Standard'!$A$12=1,'Backend Calcs Standard'!S107,(('Backend Calcs Standard'!S107)*0.0283168)))),"")</f>
        <v/>
      </c>
      <c r="C106" s="11" t="str">
        <f>IFERROR(IF(D106="","",(IF('Backend Calcs Standard'!$A$12=1,'Backend Calcs Standard'!T107,(('Backend Calcs Standard'!T107)*0.0283168)))),"")</f>
        <v/>
      </c>
      <c r="D106" s="11" t="str">
        <f>IFERROR(IF(E106="","",(IF('Backend Calcs Standard'!$A$12=1,'Backend Calcs Standard'!U107,(('Backend Calcs Standard'!U107)*0.0283168)))),"")</f>
        <v/>
      </c>
      <c r="E106" s="11" t="str">
        <f>IFERROR(IF(F106="","",(IF('Backend Calcs Standard'!$A$12=1,'Backend Calcs Standard'!V107,(('Backend Calcs Standard'!V107)*0.0283168)))),"")</f>
        <v/>
      </c>
      <c r="F106" s="7" t="str">
        <f>IF(I106="","",(IF('Backend Calcs Standard'!$A$12=1,'Backend Calcs Standard'!W107,('Backend Calcs Standard'!W107*0.0283168))))</f>
        <v/>
      </c>
      <c r="G106" s="7" t="str">
        <f t="shared" si="3"/>
        <v/>
      </c>
      <c r="H106" s="7" t="str">
        <f>IF('Backend Calcs Standard'!$A$12=1,'Backend Calcs Standard'!X107,('Backend Calcs Standard'!X107*0.0283168))</f>
        <v/>
      </c>
      <c r="I106" s="7" t="str">
        <f>IFERROR(IF(H106="","",(IF('Backend Calcs Standard'!$A$12=1,'Backend Calcs Standard'!Y107,'Backend Calcs Standard'!Y107*0.0283168))),"")</f>
        <v/>
      </c>
      <c r="J106" s="7" t="str">
        <f>IF(A106="","",IF('Backend Calcs Standard'!$A$12=1,'Backend Calcs Standard'!Z107,'Backend Calcs Standard'!O107))</f>
        <v/>
      </c>
    </row>
    <row r="107" spans="1:10" x14ac:dyDescent="0.25">
      <c r="A107" s="14" t="str">
        <f>IFERROR(IF(B107="","",'Backend Calcs Standard'!P108),"")</f>
        <v/>
      </c>
      <c r="B107" s="11" t="str">
        <f>IFERROR(IF(C107="","",(IF('Backend Calcs Standard'!$A$12=1,'Backend Calcs Standard'!S108,(('Backend Calcs Standard'!S108)*0.0283168)))),"")</f>
        <v/>
      </c>
      <c r="C107" s="11" t="str">
        <f>IFERROR(IF(D107="","",(IF('Backend Calcs Standard'!$A$12=1,'Backend Calcs Standard'!T108,(('Backend Calcs Standard'!T108)*0.0283168)))),"")</f>
        <v/>
      </c>
      <c r="D107" s="11" t="str">
        <f>IFERROR(IF(E107="","",(IF('Backend Calcs Standard'!$A$12=1,'Backend Calcs Standard'!U108,(('Backend Calcs Standard'!U108)*0.0283168)))),"")</f>
        <v/>
      </c>
      <c r="E107" s="11" t="str">
        <f>IFERROR(IF(F107="","",(IF('Backend Calcs Standard'!$A$12=1,'Backend Calcs Standard'!V108,(('Backend Calcs Standard'!V108)*0.0283168)))),"")</f>
        <v/>
      </c>
      <c r="F107" s="7" t="str">
        <f>IF(I107="","",(IF('Backend Calcs Standard'!$A$12=1,'Backend Calcs Standard'!W108,('Backend Calcs Standard'!W108*0.0283168))))</f>
        <v/>
      </c>
      <c r="G107" s="7" t="str">
        <f t="shared" si="3"/>
        <v/>
      </c>
      <c r="H107" s="7" t="str">
        <f>IF('Backend Calcs Standard'!$A$12=1,'Backend Calcs Standard'!X108,('Backend Calcs Standard'!X108*0.0283168))</f>
        <v/>
      </c>
      <c r="I107" s="7" t="str">
        <f>IFERROR(IF(H107="","",(IF('Backend Calcs Standard'!$A$12=1,'Backend Calcs Standard'!Y108,'Backend Calcs Standard'!Y108*0.0283168))),"")</f>
        <v/>
      </c>
      <c r="J107" s="7" t="str">
        <f>IF(A107="","",IF('Backend Calcs Standard'!$A$12=1,'Backend Calcs Standard'!Z108,'Backend Calcs Standard'!O108))</f>
        <v/>
      </c>
    </row>
    <row r="108" spans="1:10" x14ac:dyDescent="0.25">
      <c r="A108" s="14" t="str">
        <f>IFERROR(IF(B108="","",'Backend Calcs Standard'!P109),"")</f>
        <v/>
      </c>
      <c r="B108" s="11" t="str">
        <f>IFERROR(IF(C108="","",(IF('Backend Calcs Standard'!$A$12=1,'Backend Calcs Standard'!S109,(('Backend Calcs Standard'!S109)*0.0283168)))),"")</f>
        <v/>
      </c>
      <c r="C108" s="11" t="str">
        <f>IFERROR(IF(D108="","",(IF('Backend Calcs Standard'!$A$12=1,'Backend Calcs Standard'!T109,(('Backend Calcs Standard'!T109)*0.0283168)))),"")</f>
        <v/>
      </c>
      <c r="D108" s="11" t="str">
        <f>IFERROR(IF(E108="","",(IF('Backend Calcs Standard'!$A$12=1,'Backend Calcs Standard'!U109,(('Backend Calcs Standard'!U109)*0.0283168)))),"")</f>
        <v/>
      </c>
      <c r="E108" s="11" t="str">
        <f>IFERROR(IF(F108="","",(IF('Backend Calcs Standard'!$A$12=1,'Backend Calcs Standard'!V109,(('Backend Calcs Standard'!V109)*0.0283168)))),"")</f>
        <v/>
      </c>
      <c r="F108" s="7" t="str">
        <f>IF(I108="","",(IF('Backend Calcs Standard'!$A$12=1,'Backend Calcs Standard'!W109,('Backend Calcs Standard'!W109*0.0283168))))</f>
        <v/>
      </c>
      <c r="G108" s="7" t="str">
        <f t="shared" si="3"/>
        <v/>
      </c>
      <c r="H108" s="7" t="str">
        <f>IF('Backend Calcs Standard'!$A$12=1,'Backend Calcs Standard'!X109,('Backend Calcs Standard'!X109*0.0283168))</f>
        <v/>
      </c>
      <c r="I108" s="7" t="str">
        <f>IFERROR(IF(H108="","",(IF('Backend Calcs Standard'!$A$12=1,'Backend Calcs Standard'!Y109,'Backend Calcs Standard'!Y109*0.0283168))),"")</f>
        <v/>
      </c>
      <c r="J108" s="7" t="str">
        <f>IF(A108="","",IF('Backend Calcs Standard'!$A$12=1,'Backend Calcs Standard'!Z109,'Backend Calcs Standard'!O109))</f>
        <v/>
      </c>
    </row>
    <row r="109" spans="1:10" x14ac:dyDescent="0.25">
      <c r="A109" s="14" t="str">
        <f>IFERROR(IF(B109="","",'Backend Calcs Standard'!P110),"")</f>
        <v/>
      </c>
      <c r="B109" s="11" t="str">
        <f>IFERROR(IF(C109="","",(IF('Backend Calcs Standard'!$A$12=1,'Backend Calcs Standard'!S110,(('Backend Calcs Standard'!S110)*0.0283168)))),"")</f>
        <v/>
      </c>
      <c r="C109" s="11" t="str">
        <f>IFERROR(IF(D109="","",(IF('Backend Calcs Standard'!$A$12=1,'Backend Calcs Standard'!T110,(('Backend Calcs Standard'!T110)*0.0283168)))),"")</f>
        <v/>
      </c>
      <c r="D109" s="11" t="str">
        <f>IFERROR(IF(E109="","",(IF('Backend Calcs Standard'!$A$12=1,'Backend Calcs Standard'!U110,(('Backend Calcs Standard'!U110)*0.0283168)))),"")</f>
        <v/>
      </c>
      <c r="E109" s="11" t="str">
        <f>IFERROR(IF(F109="","",(IF('Backend Calcs Standard'!$A$12=1,'Backend Calcs Standard'!V110,(('Backend Calcs Standard'!V110)*0.0283168)))),"")</f>
        <v/>
      </c>
      <c r="F109" s="7" t="str">
        <f>IF(I109="","",(IF('Backend Calcs Standard'!$A$12=1,'Backend Calcs Standard'!W110,('Backend Calcs Standard'!W110*0.0283168))))</f>
        <v/>
      </c>
      <c r="G109" s="7" t="str">
        <f t="shared" si="3"/>
        <v/>
      </c>
      <c r="H109" s="7" t="str">
        <f>IF('Backend Calcs Standard'!$A$12=1,'Backend Calcs Standard'!X110,('Backend Calcs Standard'!X110*0.0283168))</f>
        <v/>
      </c>
      <c r="I109" s="7" t="str">
        <f>IFERROR(IF(H109="","",(IF('Backend Calcs Standard'!$A$12=1,'Backend Calcs Standard'!Y110,'Backend Calcs Standard'!Y110*0.0283168))),"")</f>
        <v/>
      </c>
      <c r="J109" s="7" t="str">
        <f>IF(A109="","",IF('Backend Calcs Standard'!$A$12=1,'Backend Calcs Standard'!Z110,'Backend Calcs Standard'!O110))</f>
        <v/>
      </c>
    </row>
    <row r="110" spans="1:10" x14ac:dyDescent="0.25">
      <c r="A110" s="14" t="str">
        <f>IFERROR(IF(B110="","",'Backend Calcs Standard'!P111),"")</f>
        <v/>
      </c>
      <c r="B110" s="11" t="str">
        <f>IFERROR(IF(C110="","",(IF('Backend Calcs Standard'!$A$12=1,'Backend Calcs Standard'!S111,(('Backend Calcs Standard'!S111)*0.0283168)))),"")</f>
        <v/>
      </c>
      <c r="C110" s="11" t="str">
        <f>IFERROR(IF(D110="","",(IF('Backend Calcs Standard'!$A$12=1,'Backend Calcs Standard'!T111,(('Backend Calcs Standard'!T111)*0.0283168)))),"")</f>
        <v/>
      </c>
      <c r="D110" s="11" t="str">
        <f>IFERROR(IF(E110="","",(IF('Backend Calcs Standard'!$A$12=1,'Backend Calcs Standard'!U111,(('Backend Calcs Standard'!U111)*0.0283168)))),"")</f>
        <v/>
      </c>
      <c r="E110" s="11" t="str">
        <f>IFERROR(IF(F110="","",(IF('Backend Calcs Standard'!$A$12=1,'Backend Calcs Standard'!V111,(('Backend Calcs Standard'!V111)*0.0283168)))),"")</f>
        <v/>
      </c>
      <c r="F110" s="7" t="str">
        <f>IF(I110="","",(IF('Backend Calcs Standard'!$A$12=1,'Backend Calcs Standard'!W111,('Backend Calcs Standard'!W111*0.0283168))))</f>
        <v/>
      </c>
      <c r="G110" s="7" t="str">
        <f t="shared" si="3"/>
        <v/>
      </c>
      <c r="H110" s="7" t="str">
        <f>IF('Backend Calcs Standard'!$A$12=1,'Backend Calcs Standard'!X111,('Backend Calcs Standard'!X111*0.0283168))</f>
        <v/>
      </c>
      <c r="I110" s="7" t="str">
        <f>IFERROR(IF(H110="","",(IF('Backend Calcs Standard'!$A$12=1,'Backend Calcs Standard'!Y111,'Backend Calcs Standard'!Y111*0.0283168))),"")</f>
        <v/>
      </c>
      <c r="J110" s="7" t="str">
        <f>IF(A110="","",IF('Backend Calcs Standard'!$A$12=1,'Backend Calcs Standard'!Z111,'Backend Calcs Standard'!O111))</f>
        <v/>
      </c>
    </row>
    <row r="111" spans="1:10" x14ac:dyDescent="0.25">
      <c r="A111" s="14" t="str">
        <f>IFERROR(IF(B111="","",'Backend Calcs Standard'!P112),"")</f>
        <v/>
      </c>
      <c r="B111" s="11" t="str">
        <f>IFERROR(IF(C111="","",(IF('Backend Calcs Standard'!$A$12=1,'Backend Calcs Standard'!S112,(('Backend Calcs Standard'!S112)*0.0283168)))),"")</f>
        <v/>
      </c>
      <c r="C111" s="11" t="str">
        <f>IFERROR(IF(D111="","",(IF('Backend Calcs Standard'!$A$12=1,'Backend Calcs Standard'!T112,(('Backend Calcs Standard'!T112)*0.0283168)))),"")</f>
        <v/>
      </c>
      <c r="D111" s="11" t="str">
        <f>IFERROR(IF(E111="","",(IF('Backend Calcs Standard'!$A$12=1,'Backend Calcs Standard'!U112,(('Backend Calcs Standard'!U112)*0.0283168)))),"")</f>
        <v/>
      </c>
      <c r="E111" s="11" t="str">
        <f>IFERROR(IF(F111="","",(IF('Backend Calcs Standard'!$A$12=1,'Backend Calcs Standard'!V112,(('Backend Calcs Standard'!V112)*0.0283168)))),"")</f>
        <v/>
      </c>
      <c r="F111" s="7" t="str">
        <f>IF(I111="","",(IF('Backend Calcs Standard'!$A$12=1,'Backend Calcs Standard'!W112,('Backend Calcs Standard'!W112*0.0283168))))</f>
        <v/>
      </c>
      <c r="G111" s="7" t="str">
        <f t="shared" si="3"/>
        <v/>
      </c>
      <c r="H111" s="7" t="str">
        <f>IF('Backend Calcs Standard'!$A$12=1,'Backend Calcs Standard'!X112,('Backend Calcs Standard'!X112*0.0283168))</f>
        <v/>
      </c>
      <c r="I111" s="7" t="str">
        <f>IFERROR(IF(H111="","",(IF('Backend Calcs Standard'!$A$12=1,'Backend Calcs Standard'!Y112,'Backend Calcs Standard'!Y112*0.0283168))),"")</f>
        <v/>
      </c>
      <c r="J111" s="7" t="str">
        <f>IF(A111="","",IF('Backend Calcs Standard'!$A$12=1,'Backend Calcs Standard'!Z112,'Backend Calcs Standard'!O112))</f>
        <v/>
      </c>
    </row>
    <row r="112" spans="1:10" x14ac:dyDescent="0.25">
      <c r="A112" s="14" t="str">
        <f>IFERROR(IF(B112="","",'Backend Calcs Standard'!P113),"")</f>
        <v/>
      </c>
      <c r="B112" s="11" t="str">
        <f>IFERROR(IF(C112="","",(IF('Backend Calcs Standard'!$A$12=1,'Backend Calcs Standard'!S113,(('Backend Calcs Standard'!S113)*0.0283168)))),"")</f>
        <v/>
      </c>
      <c r="C112" s="11" t="str">
        <f>IFERROR(IF(D112="","",(IF('Backend Calcs Standard'!$A$12=1,'Backend Calcs Standard'!T113,(('Backend Calcs Standard'!T113)*0.0283168)))),"")</f>
        <v/>
      </c>
      <c r="D112" s="11" t="str">
        <f>IFERROR(IF(E112="","",(IF('Backend Calcs Standard'!$A$12=1,'Backend Calcs Standard'!U113,(('Backend Calcs Standard'!U113)*0.0283168)))),"")</f>
        <v/>
      </c>
      <c r="E112" s="11" t="str">
        <f>IFERROR(IF(F112="","",(IF('Backend Calcs Standard'!$A$12=1,'Backend Calcs Standard'!V113,(('Backend Calcs Standard'!V113)*0.0283168)))),"")</f>
        <v/>
      </c>
      <c r="F112" s="7" t="str">
        <f>IF(I112="","",(IF('Backend Calcs Standard'!$A$12=1,'Backend Calcs Standard'!W113,('Backend Calcs Standard'!W113*0.0283168))))</f>
        <v/>
      </c>
      <c r="G112" s="7" t="str">
        <f t="shared" si="3"/>
        <v/>
      </c>
      <c r="H112" s="7" t="str">
        <f>IF('Backend Calcs Standard'!$A$12=1,'Backend Calcs Standard'!X113,('Backend Calcs Standard'!X113*0.0283168))</f>
        <v/>
      </c>
      <c r="I112" s="7" t="str">
        <f>IFERROR(IF(H112="","",(IF('Backend Calcs Standard'!$A$12=1,'Backend Calcs Standard'!Y113,'Backend Calcs Standard'!Y113*0.0283168))),"")</f>
        <v/>
      </c>
      <c r="J112" s="7" t="str">
        <f>IF(A112="","",IF('Backend Calcs Standard'!$A$12=1,'Backend Calcs Standard'!Z113,'Backend Calcs Standard'!O113))</f>
        <v/>
      </c>
    </row>
    <row r="113" spans="1:10" x14ac:dyDescent="0.25">
      <c r="A113" s="14" t="str">
        <f>IFERROR(IF(B113="","",'Backend Calcs Standard'!P114),"")</f>
        <v/>
      </c>
      <c r="B113" s="11" t="str">
        <f>IFERROR(IF(C113="","",(IF('Backend Calcs Standard'!$A$12=1,'Backend Calcs Standard'!S114,(('Backend Calcs Standard'!S114)*0.0283168)))),"")</f>
        <v/>
      </c>
      <c r="C113" s="11" t="str">
        <f>IFERROR(IF(D113="","",(IF('Backend Calcs Standard'!$A$12=1,'Backend Calcs Standard'!T114,(('Backend Calcs Standard'!T114)*0.0283168)))),"")</f>
        <v/>
      </c>
      <c r="D113" s="11" t="str">
        <f>IFERROR(IF(E113="","",(IF('Backend Calcs Standard'!$A$12=1,'Backend Calcs Standard'!U114,(('Backend Calcs Standard'!U114)*0.0283168)))),"")</f>
        <v/>
      </c>
      <c r="E113" s="11" t="str">
        <f>IFERROR(IF(F113="","",(IF('Backend Calcs Standard'!$A$12=1,'Backend Calcs Standard'!V114,(('Backend Calcs Standard'!V114)*0.0283168)))),"")</f>
        <v/>
      </c>
      <c r="F113" s="7" t="str">
        <f>IF(I113="","",(IF('Backend Calcs Standard'!$A$12=1,'Backend Calcs Standard'!W114,('Backend Calcs Standard'!W114*0.0283168))))</f>
        <v/>
      </c>
      <c r="G113" s="7" t="str">
        <f t="shared" si="3"/>
        <v/>
      </c>
      <c r="H113" s="7" t="str">
        <f>IF('Backend Calcs Standard'!$A$12=1,'Backend Calcs Standard'!X114,('Backend Calcs Standard'!X114*0.0283168))</f>
        <v/>
      </c>
      <c r="I113" s="7" t="str">
        <f>IFERROR(IF(H113="","",(IF('Backend Calcs Standard'!$A$12=1,'Backend Calcs Standard'!Y114,'Backend Calcs Standard'!Y114*0.0283168))),"")</f>
        <v/>
      </c>
      <c r="J113" s="7" t="str">
        <f>IF(A113="","",IF('Backend Calcs Standard'!$A$12=1,'Backend Calcs Standard'!Z114,'Backend Calcs Standard'!O114))</f>
        <v/>
      </c>
    </row>
    <row r="114" spans="1:10" x14ac:dyDescent="0.25">
      <c r="A114" s="14" t="str">
        <f>IFERROR(IF(B114="","",'Backend Calcs Standard'!P115),"")</f>
        <v/>
      </c>
      <c r="B114" s="11" t="str">
        <f>IFERROR(IF(C114="","",(IF('Backend Calcs Standard'!$A$12=1,'Backend Calcs Standard'!S115,(('Backend Calcs Standard'!S115)*0.0283168)))),"")</f>
        <v/>
      </c>
      <c r="C114" s="11" t="str">
        <f>IFERROR(IF(D114="","",(IF('Backend Calcs Standard'!$A$12=1,'Backend Calcs Standard'!T115,(('Backend Calcs Standard'!T115)*0.0283168)))),"")</f>
        <v/>
      </c>
      <c r="D114" s="11" t="str">
        <f>IFERROR(IF(E114="","",(IF('Backend Calcs Standard'!$A$12=1,'Backend Calcs Standard'!U115,(('Backend Calcs Standard'!U115)*0.0283168)))),"")</f>
        <v/>
      </c>
      <c r="E114" s="11" t="str">
        <f>IFERROR(IF(F114="","",(IF('Backend Calcs Standard'!$A$12=1,'Backend Calcs Standard'!V115,(('Backend Calcs Standard'!V115)*0.0283168)))),"")</f>
        <v/>
      </c>
      <c r="F114" s="7" t="str">
        <f>IF(I114="","",(IF('Backend Calcs Standard'!$A$12=1,'Backend Calcs Standard'!W115,('Backend Calcs Standard'!W115*0.0283168))))</f>
        <v/>
      </c>
      <c r="G114" s="7" t="str">
        <f t="shared" si="3"/>
        <v/>
      </c>
      <c r="H114" s="7" t="str">
        <f>IF('Backend Calcs Standard'!$A$12=1,'Backend Calcs Standard'!X115,('Backend Calcs Standard'!X115*0.0283168))</f>
        <v/>
      </c>
      <c r="I114" s="7" t="str">
        <f>IFERROR(IF(H114="","",(IF('Backend Calcs Standard'!$A$12=1,'Backend Calcs Standard'!Y115,'Backend Calcs Standard'!Y115*0.0283168))),"")</f>
        <v/>
      </c>
      <c r="J114" s="7" t="str">
        <f>IF(A114="","",IF('Backend Calcs Standard'!$A$12=1,'Backend Calcs Standard'!Z115,'Backend Calcs Standard'!O115))</f>
        <v/>
      </c>
    </row>
    <row r="115" spans="1:10" x14ac:dyDescent="0.25">
      <c r="A115" s="14" t="str">
        <f>IFERROR(IF(B115="","",'Backend Calcs Standard'!P116),"")</f>
        <v/>
      </c>
      <c r="B115" s="11" t="str">
        <f>IFERROR(IF(C115="","",(IF('Backend Calcs Standard'!$A$12=1,'Backend Calcs Standard'!S116,(('Backend Calcs Standard'!S116)*0.0283168)))),"")</f>
        <v/>
      </c>
      <c r="C115" s="11" t="str">
        <f>IFERROR(IF(D115="","",(IF('Backend Calcs Standard'!$A$12=1,'Backend Calcs Standard'!T116,(('Backend Calcs Standard'!T116)*0.0283168)))),"")</f>
        <v/>
      </c>
      <c r="D115" s="11" t="str">
        <f>IFERROR(IF(E115="","",(IF('Backend Calcs Standard'!$A$12=1,'Backend Calcs Standard'!U116,(('Backend Calcs Standard'!U116)*0.0283168)))),"")</f>
        <v/>
      </c>
      <c r="E115" s="11" t="str">
        <f>IFERROR(IF(F115="","",(IF('Backend Calcs Standard'!$A$12=1,'Backend Calcs Standard'!V116,(('Backend Calcs Standard'!V116)*0.0283168)))),"")</f>
        <v/>
      </c>
      <c r="F115" s="7" t="str">
        <f>IF(I115="","",(IF('Backend Calcs Standard'!$A$12=1,'Backend Calcs Standard'!W116,('Backend Calcs Standard'!W116*0.0283168))))</f>
        <v/>
      </c>
      <c r="G115" s="7" t="str">
        <f t="shared" si="3"/>
        <v/>
      </c>
      <c r="H115" s="7" t="str">
        <f>IF('Backend Calcs Standard'!$A$12=1,'Backend Calcs Standard'!X116,('Backend Calcs Standard'!X116*0.0283168))</f>
        <v/>
      </c>
      <c r="I115" s="7" t="str">
        <f>IFERROR(IF(H115="","",(IF('Backend Calcs Standard'!$A$12=1,'Backend Calcs Standard'!Y116,'Backend Calcs Standard'!Y116*0.0283168))),"")</f>
        <v/>
      </c>
      <c r="J115" s="7" t="str">
        <f>IF(A115="","",IF('Backend Calcs Standard'!$A$12=1,'Backend Calcs Standard'!Z116,'Backend Calcs Standard'!O116))</f>
        <v/>
      </c>
    </row>
    <row r="116" spans="1:10" x14ac:dyDescent="0.25">
      <c r="A116" s="14" t="str">
        <f>IFERROR(IF(B116="","",'Backend Calcs Standard'!P117),"")</f>
        <v/>
      </c>
      <c r="B116" s="11" t="str">
        <f>IFERROR(IF(C116="","",(IF('Backend Calcs Standard'!$A$12=1,'Backend Calcs Standard'!S117,(('Backend Calcs Standard'!S117)*0.0283168)))),"")</f>
        <v/>
      </c>
      <c r="C116" s="11" t="str">
        <f>IFERROR(IF(D116="","",(IF('Backend Calcs Standard'!$A$12=1,'Backend Calcs Standard'!T117,(('Backend Calcs Standard'!T117)*0.0283168)))),"")</f>
        <v/>
      </c>
      <c r="D116" s="11" t="str">
        <f>IFERROR(IF(E116="","",(IF('Backend Calcs Standard'!$A$12=1,'Backend Calcs Standard'!U117,(('Backend Calcs Standard'!U117)*0.0283168)))),"")</f>
        <v/>
      </c>
      <c r="E116" s="11" t="str">
        <f>IFERROR(IF(F116="","",(IF('Backend Calcs Standard'!$A$12=1,'Backend Calcs Standard'!V117,(('Backend Calcs Standard'!V117)*0.0283168)))),"")</f>
        <v/>
      </c>
      <c r="F116" s="7" t="str">
        <f>IF(I116="","",(IF('Backend Calcs Standard'!$A$12=1,'Backend Calcs Standard'!W117,('Backend Calcs Standard'!W117*0.0283168))))</f>
        <v/>
      </c>
      <c r="G116" s="7" t="str">
        <f t="shared" si="3"/>
        <v/>
      </c>
      <c r="H116" s="7" t="str">
        <f>IF('Backend Calcs Standard'!$A$12=1,'Backend Calcs Standard'!X117,('Backend Calcs Standard'!X117*0.0283168))</f>
        <v/>
      </c>
      <c r="I116" s="7" t="str">
        <f>IFERROR(IF(H116="","",(IF('Backend Calcs Standard'!$A$12=1,'Backend Calcs Standard'!Y117,'Backend Calcs Standard'!Y117*0.0283168))),"")</f>
        <v/>
      </c>
      <c r="J116" s="7" t="str">
        <f>IF(A116="","",IF('Backend Calcs Standard'!$A$12=1,'Backend Calcs Standard'!Z117,'Backend Calcs Standard'!O117))</f>
        <v/>
      </c>
    </row>
    <row r="117" spans="1:10" x14ac:dyDescent="0.25">
      <c r="A117" s="14" t="str">
        <f>IFERROR(IF(B117="","",'Backend Calcs Standard'!P118),"")</f>
        <v/>
      </c>
      <c r="B117" s="11" t="str">
        <f>IFERROR(IF(C117="","",(IF('Backend Calcs Standard'!$A$12=1,'Backend Calcs Standard'!S118,(('Backend Calcs Standard'!S118)*0.0283168)))),"")</f>
        <v/>
      </c>
      <c r="C117" s="11" t="str">
        <f>IFERROR(IF(D117="","",(IF('Backend Calcs Standard'!$A$12=1,'Backend Calcs Standard'!T118,(('Backend Calcs Standard'!T118)*0.0283168)))),"")</f>
        <v/>
      </c>
      <c r="D117" s="11" t="str">
        <f>IFERROR(IF(E117="","",(IF('Backend Calcs Standard'!$A$12=1,'Backend Calcs Standard'!U118,(('Backend Calcs Standard'!U118)*0.0283168)))),"")</f>
        <v/>
      </c>
      <c r="E117" s="11" t="str">
        <f>IFERROR(IF(F117="","",(IF('Backend Calcs Standard'!$A$12=1,'Backend Calcs Standard'!V118,(('Backend Calcs Standard'!V118)*0.0283168)))),"")</f>
        <v/>
      </c>
      <c r="F117" s="7" t="str">
        <f>IF(I117="","",(IF('Backend Calcs Standard'!$A$12=1,'Backend Calcs Standard'!W118,('Backend Calcs Standard'!W118*0.0283168))))</f>
        <v/>
      </c>
      <c r="G117" s="7" t="str">
        <f t="shared" si="3"/>
        <v/>
      </c>
      <c r="H117" s="7" t="str">
        <f>IF('Backend Calcs Standard'!$A$12=1,'Backend Calcs Standard'!X118,('Backend Calcs Standard'!X118*0.0283168))</f>
        <v/>
      </c>
      <c r="I117" s="7" t="str">
        <f>IFERROR(IF(H117="","",(IF('Backend Calcs Standard'!$A$12=1,'Backend Calcs Standard'!Y118,'Backend Calcs Standard'!Y118*0.0283168))),"")</f>
        <v/>
      </c>
      <c r="J117" s="7" t="str">
        <f>IF(A117="","",IF('Backend Calcs Standard'!$A$12=1,'Backend Calcs Standard'!Z118,'Backend Calcs Standard'!O118))</f>
        <v/>
      </c>
    </row>
    <row r="118" spans="1:10" x14ac:dyDescent="0.25">
      <c r="A118" s="14" t="str">
        <f>IFERROR(IF(B118="","",'Backend Calcs Standard'!P119),"")</f>
        <v/>
      </c>
      <c r="B118" s="11" t="str">
        <f>IFERROR(IF(C118="","",(IF('Backend Calcs Standard'!$A$12=1,'Backend Calcs Standard'!S119,(('Backend Calcs Standard'!S119)*0.0283168)))),"")</f>
        <v/>
      </c>
      <c r="C118" s="11" t="str">
        <f>IFERROR(IF(D118="","",(IF('Backend Calcs Standard'!$A$12=1,'Backend Calcs Standard'!T119,(('Backend Calcs Standard'!T119)*0.0283168)))),"")</f>
        <v/>
      </c>
      <c r="D118" s="11" t="str">
        <f>IFERROR(IF(E118="","",(IF('Backend Calcs Standard'!$A$12=1,'Backend Calcs Standard'!U119,(('Backend Calcs Standard'!U119)*0.0283168)))),"")</f>
        <v/>
      </c>
      <c r="E118" s="11" t="str">
        <f>IFERROR(IF(F118="","",(IF('Backend Calcs Standard'!$A$12=1,'Backend Calcs Standard'!V119,(('Backend Calcs Standard'!V119)*0.0283168)))),"")</f>
        <v/>
      </c>
      <c r="F118" s="7" t="str">
        <f>IF(I118="","",(IF('Backend Calcs Standard'!$A$12=1,'Backend Calcs Standard'!W119,('Backend Calcs Standard'!W119*0.0283168))))</f>
        <v/>
      </c>
      <c r="G118" s="7" t="str">
        <f t="shared" si="3"/>
        <v/>
      </c>
      <c r="H118" s="7" t="str">
        <f>IF('Backend Calcs Standard'!$A$12=1,'Backend Calcs Standard'!X119,('Backend Calcs Standard'!X119*0.0283168))</f>
        <v/>
      </c>
      <c r="I118" s="7" t="str">
        <f>IFERROR(IF(H118="","",(IF('Backend Calcs Standard'!$A$12=1,'Backend Calcs Standard'!Y119,'Backend Calcs Standard'!Y119*0.0283168))),"")</f>
        <v/>
      </c>
      <c r="J118" s="7" t="str">
        <f>IF(A118="","",IF('Backend Calcs Standard'!$A$12=1,'Backend Calcs Standard'!Z119,'Backend Calcs Standard'!O119))</f>
        <v/>
      </c>
    </row>
    <row r="119" spans="1:10" x14ac:dyDescent="0.25">
      <c r="A119" s="14" t="str">
        <f>IFERROR(IF(B119="","",'Backend Calcs Standard'!P120),"")</f>
        <v/>
      </c>
      <c r="B119" s="11" t="str">
        <f>IFERROR(IF(C119="","",(IF('Backend Calcs Standard'!$A$12=1,'Backend Calcs Standard'!S120,(('Backend Calcs Standard'!S120)*0.0283168)))),"")</f>
        <v/>
      </c>
      <c r="C119" s="11" t="str">
        <f>IFERROR(IF(D119="","",(IF('Backend Calcs Standard'!$A$12=1,'Backend Calcs Standard'!T120,(('Backend Calcs Standard'!T120)*0.0283168)))),"")</f>
        <v/>
      </c>
      <c r="D119" s="11" t="str">
        <f>IFERROR(IF(E119="","",(IF('Backend Calcs Standard'!$A$12=1,'Backend Calcs Standard'!U120,(('Backend Calcs Standard'!U120)*0.0283168)))),"")</f>
        <v/>
      </c>
      <c r="E119" s="11" t="str">
        <f>IFERROR(IF(F119="","",(IF('Backend Calcs Standard'!$A$12=1,'Backend Calcs Standard'!V120,(('Backend Calcs Standard'!V120)*0.0283168)))),"")</f>
        <v/>
      </c>
      <c r="F119" s="7" t="str">
        <f>IF(I119="","",(IF('Backend Calcs Standard'!$A$12=1,'Backend Calcs Standard'!W120,('Backend Calcs Standard'!W120*0.0283168))))</f>
        <v/>
      </c>
      <c r="G119" s="7" t="str">
        <f t="shared" si="3"/>
        <v/>
      </c>
      <c r="H119" s="7" t="str">
        <f>IF('Backend Calcs Standard'!$A$12=1,'Backend Calcs Standard'!X120,('Backend Calcs Standard'!X120*0.0283168))</f>
        <v/>
      </c>
      <c r="I119" s="7" t="str">
        <f>IFERROR(IF(H119="","",(IF('Backend Calcs Standard'!$A$12=1,'Backend Calcs Standard'!Y120,'Backend Calcs Standard'!Y120*0.0283168))),"")</f>
        <v/>
      </c>
      <c r="J119" s="7" t="str">
        <f>IF(A119="","",IF('Backend Calcs Standard'!$A$12=1,'Backend Calcs Standard'!Z120,'Backend Calcs Standard'!O120))</f>
        <v/>
      </c>
    </row>
    <row r="120" spans="1:10" x14ac:dyDescent="0.25">
      <c r="A120" s="14" t="str">
        <f>IFERROR(IF(B120="","",'Backend Calcs Standard'!P121),"")</f>
        <v/>
      </c>
      <c r="B120" s="11" t="str">
        <f>IFERROR(IF(C120="","",(IF('Backend Calcs Standard'!$A$12=1,'Backend Calcs Standard'!S121,(('Backend Calcs Standard'!S121)*0.0283168)))),"")</f>
        <v/>
      </c>
      <c r="C120" s="11" t="str">
        <f>IFERROR(IF(D120="","",(IF('Backend Calcs Standard'!$A$12=1,'Backend Calcs Standard'!T121,(('Backend Calcs Standard'!T121)*0.0283168)))),"")</f>
        <v/>
      </c>
      <c r="D120" s="11" t="str">
        <f>IFERROR(IF(E120="","",(IF('Backend Calcs Standard'!$A$12=1,'Backend Calcs Standard'!U121,(('Backend Calcs Standard'!U121)*0.0283168)))),"")</f>
        <v/>
      </c>
      <c r="E120" s="11" t="str">
        <f>IFERROR(IF(F120="","",(IF('Backend Calcs Standard'!$A$12=1,'Backend Calcs Standard'!V121,(('Backend Calcs Standard'!V121)*0.0283168)))),"")</f>
        <v/>
      </c>
      <c r="F120" s="7" t="str">
        <f>IF(I120="","",(IF('Backend Calcs Standard'!$A$12=1,'Backend Calcs Standard'!W121,('Backend Calcs Standard'!W121*0.0283168))))</f>
        <v/>
      </c>
      <c r="G120" s="7" t="str">
        <f t="shared" si="3"/>
        <v/>
      </c>
      <c r="H120" s="7" t="str">
        <f>IF('Backend Calcs Standard'!$A$12=1,'Backend Calcs Standard'!X121,('Backend Calcs Standard'!X121*0.0283168))</f>
        <v/>
      </c>
      <c r="I120" s="7" t="str">
        <f>IFERROR(IF(H120="","",(IF('Backend Calcs Standard'!$A$12=1,'Backend Calcs Standard'!Y121,'Backend Calcs Standard'!Y121*0.0283168))),"")</f>
        <v/>
      </c>
      <c r="J120" s="7" t="str">
        <f>IF(A120="","",IF('Backend Calcs Standard'!$A$12=1,'Backend Calcs Standard'!Z121,'Backend Calcs Standard'!O121))</f>
        <v/>
      </c>
    </row>
    <row r="121" spans="1:10" x14ac:dyDescent="0.25">
      <c r="A121" s="14" t="str">
        <f>IFERROR(IF(B121="","",'Backend Calcs Standard'!P122),"")</f>
        <v/>
      </c>
      <c r="B121" s="11" t="str">
        <f>IFERROR(IF(C121="","",(IF('Backend Calcs Standard'!$A$12=1,'Backend Calcs Standard'!S122,(('Backend Calcs Standard'!S122)*0.0283168)))),"")</f>
        <v/>
      </c>
      <c r="C121" s="11" t="str">
        <f>IFERROR(IF(D121="","",(IF('Backend Calcs Standard'!$A$12=1,'Backend Calcs Standard'!T122,(('Backend Calcs Standard'!T122)*0.0283168)))),"")</f>
        <v/>
      </c>
      <c r="D121" s="11" t="str">
        <f>IFERROR(IF(E121="","",(IF('Backend Calcs Standard'!$A$12=1,'Backend Calcs Standard'!U122,(('Backend Calcs Standard'!U122)*0.0283168)))),"")</f>
        <v/>
      </c>
      <c r="E121" s="11" t="str">
        <f>IFERROR(IF(F121="","",(IF('Backend Calcs Standard'!$A$12=1,'Backend Calcs Standard'!V122,(('Backend Calcs Standard'!V122)*0.0283168)))),"")</f>
        <v/>
      </c>
      <c r="F121" s="7" t="str">
        <f>IF(I121="","",(IF('Backend Calcs Standard'!$A$12=1,'Backend Calcs Standard'!W122,('Backend Calcs Standard'!W122*0.0283168))))</f>
        <v/>
      </c>
      <c r="G121" s="7" t="str">
        <f t="shared" si="3"/>
        <v/>
      </c>
      <c r="H121" s="7" t="str">
        <f>IF('Backend Calcs Standard'!$A$12=1,'Backend Calcs Standard'!X122,('Backend Calcs Standard'!X122*0.0283168))</f>
        <v/>
      </c>
      <c r="I121" s="7" t="str">
        <f>IFERROR(IF(H121="","",(IF('Backend Calcs Standard'!$A$12=1,'Backend Calcs Standard'!Y122,'Backend Calcs Standard'!Y122*0.0283168))),"")</f>
        <v/>
      </c>
      <c r="J121" s="7" t="str">
        <f>IF(A121="","",IF('Backend Calcs Standard'!$A$12=1,'Backend Calcs Standard'!Z122,'Backend Calcs Standard'!O122))</f>
        <v/>
      </c>
    </row>
    <row r="122" spans="1:10" x14ac:dyDescent="0.25">
      <c r="A122" s="14" t="str">
        <f>IFERROR(IF(B122="","",'Backend Calcs Standard'!P123),"")</f>
        <v/>
      </c>
      <c r="B122" s="11" t="str">
        <f>IFERROR(IF(C122="","",(IF('Backend Calcs Standard'!$A$12=1,'Backend Calcs Standard'!S123,(('Backend Calcs Standard'!S123)*0.0283168)))),"")</f>
        <v/>
      </c>
      <c r="C122" s="11" t="str">
        <f>IFERROR(IF(D122="","",(IF('Backend Calcs Standard'!$A$12=1,'Backend Calcs Standard'!T123,(('Backend Calcs Standard'!T123)*0.0283168)))),"")</f>
        <v/>
      </c>
      <c r="D122" s="11" t="str">
        <f>IFERROR(IF(E122="","",(IF('Backend Calcs Standard'!$A$12=1,'Backend Calcs Standard'!U123,(('Backend Calcs Standard'!U123)*0.0283168)))),"")</f>
        <v/>
      </c>
      <c r="E122" s="11" t="str">
        <f>IFERROR(IF(F122="","",(IF('Backend Calcs Standard'!$A$12=1,'Backend Calcs Standard'!V123,(('Backend Calcs Standard'!V123)*0.0283168)))),"")</f>
        <v/>
      </c>
      <c r="F122" s="7" t="str">
        <f>IF(I122="","",(IF('Backend Calcs Standard'!$A$12=1,'Backend Calcs Standard'!W123,('Backend Calcs Standard'!W123*0.0283168))))</f>
        <v/>
      </c>
      <c r="G122" s="7" t="str">
        <f t="shared" si="3"/>
        <v/>
      </c>
      <c r="H122" s="7" t="str">
        <f>IF('Backend Calcs Standard'!$A$12=1,'Backend Calcs Standard'!X123,('Backend Calcs Standard'!X123*0.0283168))</f>
        <v/>
      </c>
      <c r="I122" s="7" t="str">
        <f>IFERROR(IF(H122="","",(IF('Backend Calcs Standard'!$A$12=1,'Backend Calcs Standard'!Y123,'Backend Calcs Standard'!Y123*0.0283168))),"")</f>
        <v/>
      </c>
      <c r="J122" s="7" t="str">
        <f>IF(A122="","",IF('Backend Calcs Standard'!$A$12=1,'Backend Calcs Standard'!Z123,'Backend Calcs Standard'!O123))</f>
        <v/>
      </c>
    </row>
    <row r="123" spans="1:10" x14ac:dyDescent="0.25">
      <c r="A123" s="14" t="str">
        <f>IFERROR(IF(B123="","",'Backend Calcs Standard'!P124),"")</f>
        <v/>
      </c>
      <c r="B123" s="11" t="str">
        <f>IFERROR(IF(C123="","",(IF('Backend Calcs Standard'!$A$12=1,'Backend Calcs Standard'!S124,(('Backend Calcs Standard'!S124)*0.0283168)))),"")</f>
        <v/>
      </c>
      <c r="C123" s="11" t="str">
        <f>IFERROR(IF(D123="","",(IF('Backend Calcs Standard'!$A$12=1,'Backend Calcs Standard'!T124,(('Backend Calcs Standard'!T124)*0.0283168)))),"")</f>
        <v/>
      </c>
      <c r="D123" s="11" t="str">
        <f>IFERROR(IF(E123="","",(IF('Backend Calcs Standard'!$A$12=1,'Backend Calcs Standard'!U124,(('Backend Calcs Standard'!U124)*0.0283168)))),"")</f>
        <v/>
      </c>
      <c r="E123" s="11" t="str">
        <f>IFERROR(IF(F123="","",(IF('Backend Calcs Standard'!$A$12=1,'Backend Calcs Standard'!V124,(('Backend Calcs Standard'!V124)*0.0283168)))),"")</f>
        <v/>
      </c>
      <c r="F123" s="7" t="str">
        <f>IF(I123="","",(IF('Backend Calcs Standard'!$A$12=1,'Backend Calcs Standard'!W124,('Backend Calcs Standard'!W124*0.0283168))))</f>
        <v/>
      </c>
      <c r="G123" s="7" t="str">
        <f t="shared" si="3"/>
        <v/>
      </c>
      <c r="H123" s="7" t="str">
        <f>IF('Backend Calcs Standard'!$A$12=1,'Backend Calcs Standard'!X124,('Backend Calcs Standard'!X124*0.0283168))</f>
        <v/>
      </c>
      <c r="I123" s="7" t="str">
        <f>IFERROR(IF(H123="","",(IF('Backend Calcs Standard'!$A$12=1,'Backend Calcs Standard'!Y124,'Backend Calcs Standard'!Y124*0.0283168))),"")</f>
        <v/>
      </c>
      <c r="J123" s="7" t="str">
        <f>IF(A123="","",IF('Backend Calcs Standard'!$A$12=1,'Backend Calcs Standard'!Z124,'Backend Calcs Standard'!O124))</f>
        <v/>
      </c>
    </row>
    <row r="124" spans="1:10" x14ac:dyDescent="0.25">
      <c r="A124" s="14" t="str">
        <f>IFERROR(IF(B124="","",'Backend Calcs Standard'!P125),"")</f>
        <v/>
      </c>
      <c r="B124" s="11" t="str">
        <f>IFERROR(IF(C124="","",(IF('Backend Calcs Standard'!$A$12=1,'Backend Calcs Standard'!S125,(('Backend Calcs Standard'!S125)*0.0283168)))),"")</f>
        <v/>
      </c>
      <c r="C124" s="11" t="str">
        <f>IFERROR(IF(D124="","",(IF('Backend Calcs Standard'!$A$12=1,'Backend Calcs Standard'!T125,(('Backend Calcs Standard'!T125)*0.0283168)))),"")</f>
        <v/>
      </c>
      <c r="D124" s="11" t="str">
        <f>IFERROR(IF(E124="","",(IF('Backend Calcs Standard'!$A$12=1,'Backend Calcs Standard'!U125,(('Backend Calcs Standard'!U125)*0.0283168)))),"")</f>
        <v/>
      </c>
      <c r="E124" s="11" t="str">
        <f>IFERROR(IF(F124="","",(IF('Backend Calcs Standard'!$A$12=1,'Backend Calcs Standard'!V125,(('Backend Calcs Standard'!V125)*0.0283168)))),"")</f>
        <v/>
      </c>
      <c r="F124" s="7" t="str">
        <f>IF(I124="","",(IF('Backend Calcs Standard'!$A$12=1,'Backend Calcs Standard'!W125,('Backend Calcs Standard'!W125*0.0283168))))</f>
        <v/>
      </c>
      <c r="G124" s="7" t="str">
        <f t="shared" si="3"/>
        <v/>
      </c>
      <c r="H124" s="7" t="str">
        <f>IF('Backend Calcs Standard'!$A$12=1,'Backend Calcs Standard'!X125,('Backend Calcs Standard'!X125*0.0283168))</f>
        <v/>
      </c>
      <c r="I124" s="7" t="str">
        <f>IFERROR(IF(H124="","",(IF('Backend Calcs Standard'!$A$12=1,'Backend Calcs Standard'!Y125,'Backend Calcs Standard'!Y125*0.0283168))),"")</f>
        <v/>
      </c>
      <c r="J124" s="7" t="str">
        <f>IF(A124="","",IF('Backend Calcs Standard'!$A$12=1,'Backend Calcs Standard'!Z125,'Backend Calcs Standard'!O125))</f>
        <v/>
      </c>
    </row>
    <row r="125" spans="1:10" x14ac:dyDescent="0.25">
      <c r="A125" s="14" t="str">
        <f>IFERROR(IF(B125="","",'Backend Calcs Standard'!P126),"")</f>
        <v/>
      </c>
      <c r="B125" s="11" t="str">
        <f>IFERROR(IF(C125="","",(IF('Backend Calcs Standard'!$A$12=1,'Backend Calcs Standard'!S126,(('Backend Calcs Standard'!S126)*0.0283168)))),"")</f>
        <v/>
      </c>
      <c r="C125" s="11" t="str">
        <f>IFERROR(IF(D125="","",(IF('Backend Calcs Standard'!$A$12=1,'Backend Calcs Standard'!T126,(('Backend Calcs Standard'!T126)*0.0283168)))),"")</f>
        <v/>
      </c>
      <c r="D125" s="11" t="str">
        <f>IFERROR(IF(E125="","",(IF('Backend Calcs Standard'!$A$12=1,'Backend Calcs Standard'!U126,(('Backend Calcs Standard'!U126)*0.0283168)))),"")</f>
        <v/>
      </c>
      <c r="E125" s="11" t="str">
        <f>IFERROR(IF(F125="","",(IF('Backend Calcs Standard'!$A$12=1,'Backend Calcs Standard'!V126,(('Backend Calcs Standard'!V126)*0.0283168)))),"")</f>
        <v/>
      </c>
      <c r="F125" s="7" t="str">
        <f>IF(I125="","",(IF('Backend Calcs Standard'!$A$12=1,'Backend Calcs Standard'!W126,('Backend Calcs Standard'!W126*0.0283168))))</f>
        <v/>
      </c>
      <c r="G125" s="7" t="str">
        <f t="shared" si="3"/>
        <v/>
      </c>
      <c r="H125" s="7" t="str">
        <f>IF('Backend Calcs Standard'!$A$12=1,'Backend Calcs Standard'!X126,('Backend Calcs Standard'!X126*0.0283168))</f>
        <v/>
      </c>
      <c r="I125" s="7" t="str">
        <f>IFERROR(IF(H125="","",(IF('Backend Calcs Standard'!$A$12=1,'Backend Calcs Standard'!Y126,'Backend Calcs Standard'!Y126*0.0283168))),"")</f>
        <v/>
      </c>
      <c r="J125" s="7" t="str">
        <f>IF(A125="","",IF('Backend Calcs Standard'!$A$12=1,'Backend Calcs Standard'!Z126,'Backend Calcs Standard'!O126))</f>
        <v/>
      </c>
    </row>
    <row r="126" spans="1:10" x14ac:dyDescent="0.25">
      <c r="A126" s="14" t="str">
        <f>IFERROR(IF(B126="","",'Backend Calcs Standard'!P127),"")</f>
        <v/>
      </c>
      <c r="B126" s="11" t="str">
        <f>IFERROR(IF(C126="","",(IF('Backend Calcs Standard'!$A$12=1,'Backend Calcs Standard'!S127,(('Backend Calcs Standard'!S127)*0.0283168)))),"")</f>
        <v/>
      </c>
      <c r="C126" s="11" t="str">
        <f>IFERROR(IF(D126="","",(IF('Backend Calcs Standard'!$A$12=1,'Backend Calcs Standard'!T127,(('Backend Calcs Standard'!T127)*0.0283168)))),"")</f>
        <v/>
      </c>
      <c r="D126" s="11" t="str">
        <f>IFERROR(IF(E126="","",(IF('Backend Calcs Standard'!$A$12=1,'Backend Calcs Standard'!U127,(('Backend Calcs Standard'!U127)*0.0283168)))),"")</f>
        <v/>
      </c>
      <c r="E126" s="11" t="str">
        <f>IFERROR(IF(F126="","",(IF('Backend Calcs Standard'!$A$12=1,'Backend Calcs Standard'!V127,(('Backend Calcs Standard'!V127)*0.0283168)))),"")</f>
        <v/>
      </c>
      <c r="F126" s="7" t="str">
        <f>IF(I126="","",(IF('Backend Calcs Standard'!$A$12=1,'Backend Calcs Standard'!W127,('Backend Calcs Standard'!W127*0.0283168))))</f>
        <v/>
      </c>
      <c r="G126" s="7" t="str">
        <f t="shared" si="3"/>
        <v/>
      </c>
      <c r="H126" s="7" t="str">
        <f>IF('Backend Calcs Standard'!$A$12=1,'Backend Calcs Standard'!X127,('Backend Calcs Standard'!X127*0.0283168))</f>
        <v/>
      </c>
      <c r="I126" s="7" t="str">
        <f>IFERROR(IF(H126="","",(IF('Backend Calcs Standard'!$A$12=1,'Backend Calcs Standard'!Y127,'Backend Calcs Standard'!Y127*0.0283168))),"")</f>
        <v/>
      </c>
      <c r="J126" s="7" t="str">
        <f>IF(A126="","",IF('Backend Calcs Standard'!$A$12=1,'Backend Calcs Standard'!Z127,'Backend Calcs Standard'!O127))</f>
        <v/>
      </c>
    </row>
    <row r="127" spans="1:10" x14ac:dyDescent="0.25">
      <c r="A127" s="14" t="str">
        <f>IFERROR(IF(B127="","",'Backend Calcs Standard'!P128),"")</f>
        <v/>
      </c>
      <c r="B127" s="11" t="str">
        <f>IFERROR(IF(C127="","",(IF('Backend Calcs Standard'!$A$12=1,'Backend Calcs Standard'!S128,(('Backend Calcs Standard'!S128)*0.0283168)))),"")</f>
        <v/>
      </c>
      <c r="C127" s="11" t="str">
        <f>IFERROR(IF(D127="","",(IF('Backend Calcs Standard'!$A$12=1,'Backend Calcs Standard'!T128,(('Backend Calcs Standard'!T128)*0.0283168)))),"")</f>
        <v/>
      </c>
      <c r="D127" s="11" t="str">
        <f>IFERROR(IF(E127="","",(IF('Backend Calcs Standard'!$A$12=1,'Backend Calcs Standard'!U128,(('Backend Calcs Standard'!U128)*0.0283168)))),"")</f>
        <v/>
      </c>
      <c r="E127" s="11" t="str">
        <f>IFERROR(IF(F127="","",(IF('Backend Calcs Standard'!$A$12=1,'Backend Calcs Standard'!V128,(('Backend Calcs Standard'!V128)*0.0283168)))),"")</f>
        <v/>
      </c>
      <c r="F127" s="7" t="str">
        <f>IF(I127="","",(IF('Backend Calcs Standard'!$A$12=1,'Backend Calcs Standard'!W128,('Backend Calcs Standard'!W128*0.0283168))))</f>
        <v/>
      </c>
      <c r="G127" s="7" t="str">
        <f t="shared" si="3"/>
        <v/>
      </c>
      <c r="H127" s="7" t="str">
        <f>IF('Backend Calcs Standard'!$A$12=1,'Backend Calcs Standard'!X128,('Backend Calcs Standard'!X128*0.0283168))</f>
        <v/>
      </c>
      <c r="I127" s="7" t="str">
        <f>IFERROR(IF(H127="","",(IF('Backend Calcs Standard'!$A$12=1,'Backend Calcs Standard'!Y128,'Backend Calcs Standard'!Y128*0.0283168))),"")</f>
        <v/>
      </c>
      <c r="J127" s="7" t="str">
        <f>IF(A127="","",IF('Backend Calcs Standard'!$A$12=1,'Backend Calcs Standard'!Z128,'Backend Calcs Standard'!O128))</f>
        <v/>
      </c>
    </row>
    <row r="128" spans="1:10" x14ac:dyDescent="0.25">
      <c r="A128" s="14" t="str">
        <f>IFERROR(IF(B128="","",'Backend Calcs Standard'!P129),"")</f>
        <v/>
      </c>
      <c r="B128" s="11" t="str">
        <f>IFERROR(IF(C128="","",(IF('Backend Calcs Standard'!$A$12=1,'Backend Calcs Standard'!S129,(('Backend Calcs Standard'!S129)*0.0283168)))),"")</f>
        <v/>
      </c>
      <c r="C128" s="11" t="str">
        <f>IFERROR(IF(D128="","",(IF('Backend Calcs Standard'!$A$12=1,'Backend Calcs Standard'!T129,(('Backend Calcs Standard'!T129)*0.0283168)))),"")</f>
        <v/>
      </c>
      <c r="D128" s="11" t="str">
        <f>IFERROR(IF(E128="","",(IF('Backend Calcs Standard'!$A$12=1,'Backend Calcs Standard'!U129,(('Backend Calcs Standard'!U129)*0.0283168)))),"")</f>
        <v/>
      </c>
      <c r="E128" s="11" t="str">
        <f>IFERROR(IF(F128="","",(IF('Backend Calcs Standard'!$A$12=1,'Backend Calcs Standard'!V129,(('Backend Calcs Standard'!V129)*0.0283168)))),"")</f>
        <v/>
      </c>
      <c r="F128" s="7" t="str">
        <f>IF(I128="","",(IF('Backend Calcs Standard'!$A$12=1,'Backend Calcs Standard'!W129,('Backend Calcs Standard'!W129*0.0283168))))</f>
        <v/>
      </c>
      <c r="G128" s="7" t="str">
        <f t="shared" si="3"/>
        <v/>
      </c>
      <c r="H128" s="7" t="str">
        <f>IF('Backend Calcs Standard'!$A$12=1,'Backend Calcs Standard'!X129,('Backend Calcs Standard'!X129*0.0283168))</f>
        <v/>
      </c>
      <c r="I128" s="7" t="str">
        <f>IFERROR(IF(H128="","",(IF('Backend Calcs Standard'!$A$12=1,'Backend Calcs Standard'!Y129,'Backend Calcs Standard'!Y129*0.0283168))),"")</f>
        <v/>
      </c>
      <c r="J128" s="7" t="str">
        <f>IF(A128="","",IF('Backend Calcs Standard'!$A$12=1,'Backend Calcs Standard'!Z129,'Backend Calcs Standard'!O129))</f>
        <v/>
      </c>
    </row>
    <row r="129" spans="1:10" x14ac:dyDescent="0.25">
      <c r="A129" s="14" t="str">
        <f>IFERROR(IF(B129="","",'Backend Calcs Standard'!P130),"")</f>
        <v/>
      </c>
      <c r="B129" s="11" t="str">
        <f>IFERROR(IF(C129="","",(IF('Backend Calcs Standard'!$A$12=1,'Backend Calcs Standard'!S130,(('Backend Calcs Standard'!S130)*0.0283168)))),"")</f>
        <v/>
      </c>
      <c r="C129" s="11" t="str">
        <f>IFERROR(IF(D129="","",(IF('Backend Calcs Standard'!$A$12=1,'Backend Calcs Standard'!T130,(('Backend Calcs Standard'!T130)*0.0283168)))),"")</f>
        <v/>
      </c>
      <c r="D129" s="11" t="str">
        <f>IFERROR(IF(E129="","",(IF('Backend Calcs Standard'!$A$12=1,'Backend Calcs Standard'!U130,(('Backend Calcs Standard'!U130)*0.0283168)))),"")</f>
        <v/>
      </c>
      <c r="E129" s="11" t="str">
        <f>IFERROR(IF(F129="","",(IF('Backend Calcs Standard'!$A$12=1,'Backend Calcs Standard'!V130,(('Backend Calcs Standard'!V130)*0.0283168)))),"")</f>
        <v/>
      </c>
      <c r="F129" s="7" t="str">
        <f>IF(I129="","",(IF('Backend Calcs Standard'!$A$12=1,'Backend Calcs Standard'!W130,('Backend Calcs Standard'!W130*0.0283168))))</f>
        <v/>
      </c>
      <c r="G129" s="7" t="str">
        <f t="shared" si="3"/>
        <v/>
      </c>
      <c r="H129" s="7" t="str">
        <f>IF('Backend Calcs Standard'!$A$12=1,'Backend Calcs Standard'!X130,('Backend Calcs Standard'!X130*0.0283168))</f>
        <v/>
      </c>
      <c r="I129" s="7" t="str">
        <f>IFERROR(IF(H129="","",(IF('Backend Calcs Standard'!$A$12=1,'Backend Calcs Standard'!Y130,'Backend Calcs Standard'!Y130*0.0283168))),"")</f>
        <v/>
      </c>
      <c r="J129" s="7" t="str">
        <f>IF(A129="","",IF('Backend Calcs Standard'!$A$12=1,'Backend Calcs Standard'!Z130,'Backend Calcs Standard'!O130))</f>
        <v/>
      </c>
    </row>
    <row r="130" spans="1:10" x14ac:dyDescent="0.25">
      <c r="A130" s="14" t="str">
        <f>IFERROR(IF(B130="","",'Backend Calcs Standard'!P131),"")</f>
        <v/>
      </c>
      <c r="B130" s="11" t="str">
        <f>IFERROR(IF(C130="","",(IF('Backend Calcs Standard'!$A$12=1,'Backend Calcs Standard'!S131,(('Backend Calcs Standard'!S131)*0.0283168)))),"")</f>
        <v/>
      </c>
      <c r="C130" s="11" t="str">
        <f>IFERROR(IF(D130="","",(IF('Backend Calcs Standard'!$A$12=1,'Backend Calcs Standard'!T131,(('Backend Calcs Standard'!T131)*0.0283168)))),"")</f>
        <v/>
      </c>
      <c r="D130" s="11" t="str">
        <f>IFERROR(IF(E130="","",(IF('Backend Calcs Standard'!$A$12=1,'Backend Calcs Standard'!U131,(('Backend Calcs Standard'!U131)*0.0283168)))),"")</f>
        <v/>
      </c>
      <c r="E130" s="11" t="str">
        <f>IFERROR(IF(F130="","",(IF('Backend Calcs Standard'!$A$12=1,'Backend Calcs Standard'!V131,(('Backend Calcs Standard'!V131)*0.0283168)))),"")</f>
        <v/>
      </c>
      <c r="F130" s="7" t="str">
        <f>IF(I130="","",(IF('Backend Calcs Standard'!$A$12=1,'Backend Calcs Standard'!W131,('Backend Calcs Standard'!W131*0.0283168))))</f>
        <v/>
      </c>
      <c r="G130" s="7" t="str">
        <f t="shared" si="3"/>
        <v/>
      </c>
      <c r="H130" s="7" t="str">
        <f>IF('Backend Calcs Standard'!$A$12=1,'Backend Calcs Standard'!X131,('Backend Calcs Standard'!X131*0.0283168))</f>
        <v/>
      </c>
      <c r="I130" s="7" t="str">
        <f>IFERROR(IF(H130="","",(IF('Backend Calcs Standard'!$A$12=1,'Backend Calcs Standard'!Y131,'Backend Calcs Standard'!Y131*0.0283168))),"")</f>
        <v/>
      </c>
      <c r="J130" s="7" t="str">
        <f>IF(A130="","",IF('Backend Calcs Standard'!$A$12=1,'Backend Calcs Standard'!Z131,'Backend Calcs Standard'!O131))</f>
        <v/>
      </c>
    </row>
    <row r="131" spans="1:10" x14ac:dyDescent="0.25">
      <c r="A131" s="14" t="str">
        <f>IFERROR(IF(B131="","",'Backend Calcs Standard'!P132),"")</f>
        <v/>
      </c>
      <c r="B131" s="11" t="str">
        <f>IFERROR(IF(C131="","",(IF('Backend Calcs Standard'!$A$12=1,'Backend Calcs Standard'!S132,(('Backend Calcs Standard'!S132)*0.0283168)))),"")</f>
        <v/>
      </c>
      <c r="C131" s="11" t="str">
        <f>IFERROR(IF(D131="","",(IF('Backend Calcs Standard'!$A$12=1,'Backend Calcs Standard'!T132,(('Backend Calcs Standard'!T132)*0.0283168)))),"")</f>
        <v/>
      </c>
      <c r="D131" s="11" t="str">
        <f>IFERROR(IF(E131="","",(IF('Backend Calcs Standard'!$A$12=1,'Backend Calcs Standard'!U132,(('Backend Calcs Standard'!U132)*0.0283168)))),"")</f>
        <v/>
      </c>
      <c r="E131" s="11" t="str">
        <f>IFERROR(IF(F131="","",(IF('Backend Calcs Standard'!$A$12=1,'Backend Calcs Standard'!V132,(('Backend Calcs Standard'!V132)*0.0283168)))),"")</f>
        <v/>
      </c>
      <c r="F131" s="7" t="str">
        <f>IF(I131="","",(IF('Backend Calcs Standard'!$A$12=1,'Backend Calcs Standard'!W132,('Backend Calcs Standard'!W132*0.0283168))))</f>
        <v/>
      </c>
      <c r="G131" s="7" t="str">
        <f t="shared" si="3"/>
        <v/>
      </c>
      <c r="H131" s="7" t="str">
        <f>IF('Backend Calcs Standard'!$A$12=1,'Backend Calcs Standard'!X132,('Backend Calcs Standard'!X132*0.0283168))</f>
        <v/>
      </c>
      <c r="I131" s="7" t="str">
        <f>IFERROR(IF(H131="","",(IF('Backend Calcs Standard'!$A$12=1,'Backend Calcs Standard'!Y132,'Backend Calcs Standard'!Y132*0.0283168))),"")</f>
        <v/>
      </c>
      <c r="J131" s="7" t="str">
        <f>IF(A131="","",IF('Backend Calcs Standard'!$A$12=1,'Backend Calcs Standard'!Z132,'Backend Calcs Standard'!O132))</f>
        <v/>
      </c>
    </row>
    <row r="132" spans="1:10" x14ac:dyDescent="0.25">
      <c r="A132" s="14" t="str">
        <f>IFERROR(IF(B132="","",'Backend Calcs Standard'!P133),"")</f>
        <v/>
      </c>
      <c r="B132" s="11" t="str">
        <f>IFERROR(IF(C132="","",(IF('Backend Calcs Standard'!$A$12=1,'Backend Calcs Standard'!S133,(('Backend Calcs Standard'!S133)*0.0283168)))),"")</f>
        <v/>
      </c>
      <c r="C132" s="11" t="str">
        <f>IFERROR(IF(D132="","",(IF('Backend Calcs Standard'!$A$12=1,'Backend Calcs Standard'!T133,(('Backend Calcs Standard'!T133)*0.0283168)))),"")</f>
        <v/>
      </c>
      <c r="D132" s="11" t="str">
        <f>IFERROR(IF(E132="","",(IF('Backend Calcs Standard'!$A$12=1,'Backend Calcs Standard'!U133,(('Backend Calcs Standard'!U133)*0.0283168)))),"")</f>
        <v/>
      </c>
      <c r="E132" s="11" t="str">
        <f>IFERROR(IF(F132="","",(IF('Backend Calcs Standard'!$A$12=1,'Backend Calcs Standard'!V133,(('Backend Calcs Standard'!V133)*0.0283168)))),"")</f>
        <v/>
      </c>
      <c r="F132" s="7" t="str">
        <f>IF(I132="","",(IF('Backend Calcs Standard'!$A$12=1,'Backend Calcs Standard'!W133,('Backend Calcs Standard'!W133*0.0283168))))</f>
        <v/>
      </c>
      <c r="G132" s="7" t="str">
        <f t="shared" si="3"/>
        <v/>
      </c>
      <c r="H132" s="7" t="str">
        <f>IF('Backend Calcs Standard'!$A$12=1,'Backend Calcs Standard'!X133,('Backend Calcs Standard'!X133*0.0283168))</f>
        <v/>
      </c>
      <c r="I132" s="7" t="str">
        <f>IFERROR(IF(H132="","",(IF('Backend Calcs Standard'!$A$12=1,'Backend Calcs Standard'!Y133,'Backend Calcs Standard'!Y133*0.0283168))),"")</f>
        <v/>
      </c>
      <c r="J132" s="7" t="str">
        <f>IF(A132="","",IF('Backend Calcs Standard'!$A$12=1,'Backend Calcs Standard'!Z133,'Backend Calcs Standard'!O133))</f>
        <v/>
      </c>
    </row>
    <row r="133" spans="1:10" x14ac:dyDescent="0.25">
      <c r="A133" s="14" t="str">
        <f>IFERROR(IF(B133="","",'Backend Calcs Standard'!P134),"")</f>
        <v/>
      </c>
      <c r="B133" s="11" t="str">
        <f>IFERROR(IF(C133="","",(IF('Backend Calcs Standard'!$A$12=1,'Backend Calcs Standard'!S134,(('Backend Calcs Standard'!S134)*0.0283168)))),"")</f>
        <v/>
      </c>
      <c r="C133" s="11" t="str">
        <f>IFERROR(IF(D133="","",(IF('Backend Calcs Standard'!$A$12=1,'Backend Calcs Standard'!T134,(('Backend Calcs Standard'!T134)*0.0283168)))),"")</f>
        <v/>
      </c>
      <c r="D133" s="11" t="str">
        <f>IFERROR(IF(E133="","",(IF('Backend Calcs Standard'!$A$12=1,'Backend Calcs Standard'!U134,(('Backend Calcs Standard'!U134)*0.0283168)))),"")</f>
        <v/>
      </c>
      <c r="E133" s="11" t="str">
        <f>IFERROR(IF(F133="","",(IF('Backend Calcs Standard'!$A$12=1,'Backend Calcs Standard'!V134,(('Backend Calcs Standard'!V134)*0.0283168)))),"")</f>
        <v/>
      </c>
      <c r="F133" s="7" t="str">
        <f>IF(I133="","",(IF('Backend Calcs Standard'!$A$12=1,'Backend Calcs Standard'!W134,('Backend Calcs Standard'!W134*0.0283168))))</f>
        <v/>
      </c>
      <c r="G133" s="7" t="str">
        <f t="shared" si="3"/>
        <v/>
      </c>
      <c r="H133" s="7" t="str">
        <f>IF('Backend Calcs Standard'!$A$12=1,'Backend Calcs Standard'!X134,('Backend Calcs Standard'!X134*0.0283168))</f>
        <v/>
      </c>
      <c r="I133" s="7" t="str">
        <f>IFERROR(IF(H133="","",(IF('Backend Calcs Standard'!$A$12=1,'Backend Calcs Standard'!Y134,'Backend Calcs Standard'!Y134*0.0283168))),"")</f>
        <v/>
      </c>
      <c r="J133" s="7" t="str">
        <f>IF(A133="","",IF('Backend Calcs Standard'!$A$12=1,'Backend Calcs Standard'!Z134,'Backend Calcs Standard'!O134))</f>
        <v/>
      </c>
    </row>
    <row r="134" spans="1:10" x14ac:dyDescent="0.25">
      <c r="A134" s="14" t="str">
        <f>IFERROR(IF(B134="","",'Backend Calcs Standard'!P135),"")</f>
        <v/>
      </c>
      <c r="B134" s="11" t="str">
        <f>IFERROR(IF(C134="","",(IF('Backend Calcs Standard'!$A$12=1,'Backend Calcs Standard'!S135,(('Backend Calcs Standard'!S135)*0.0283168)))),"")</f>
        <v/>
      </c>
      <c r="C134" s="11" t="str">
        <f>IFERROR(IF(D134="","",(IF('Backend Calcs Standard'!$A$12=1,'Backend Calcs Standard'!T135,(('Backend Calcs Standard'!T135)*0.0283168)))),"")</f>
        <v/>
      </c>
      <c r="D134" s="11" t="str">
        <f>IFERROR(IF(E134="","",(IF('Backend Calcs Standard'!$A$12=1,'Backend Calcs Standard'!U135,(('Backend Calcs Standard'!U135)*0.0283168)))),"")</f>
        <v/>
      </c>
      <c r="E134" s="11" t="str">
        <f>IFERROR(IF(F134="","",(IF('Backend Calcs Standard'!$A$12=1,'Backend Calcs Standard'!V135,(('Backend Calcs Standard'!V135)*0.0283168)))),"")</f>
        <v/>
      </c>
      <c r="F134" s="7" t="str">
        <f>IF(I134="","",(IF('Backend Calcs Standard'!$A$12=1,'Backend Calcs Standard'!W135,('Backend Calcs Standard'!W135*0.0283168))))</f>
        <v/>
      </c>
      <c r="G134" s="7" t="str">
        <f t="shared" si="3"/>
        <v/>
      </c>
      <c r="H134" s="7" t="str">
        <f>IF('Backend Calcs Standard'!$A$12=1,'Backend Calcs Standard'!X135,('Backend Calcs Standard'!X135*0.0283168))</f>
        <v/>
      </c>
      <c r="I134" s="7" t="str">
        <f>IFERROR(IF(H134="","",(IF('Backend Calcs Standard'!$A$12=1,'Backend Calcs Standard'!Y135,'Backend Calcs Standard'!Y135*0.0283168))),"")</f>
        <v/>
      </c>
      <c r="J134" s="7" t="str">
        <f>IF(A134="","",IF('Backend Calcs Standard'!$A$12=1,'Backend Calcs Standard'!Z135,'Backend Calcs Standard'!O135))</f>
        <v/>
      </c>
    </row>
    <row r="135" spans="1:10" x14ac:dyDescent="0.25">
      <c r="A135" s="14" t="str">
        <f>IFERROR(IF(B135="","",'Backend Calcs Standard'!P136),"")</f>
        <v/>
      </c>
      <c r="B135" s="11" t="str">
        <f>IFERROR(IF(C135="","",(IF('Backend Calcs Standard'!$A$12=1,'Backend Calcs Standard'!S136,(('Backend Calcs Standard'!S136)*0.0283168)))),"")</f>
        <v/>
      </c>
      <c r="C135" s="11" t="str">
        <f>IFERROR(IF(D135="","",(IF('Backend Calcs Standard'!$A$12=1,'Backend Calcs Standard'!T136,(('Backend Calcs Standard'!T136)*0.0283168)))),"")</f>
        <v/>
      </c>
      <c r="D135" s="11" t="str">
        <f>IFERROR(IF(E135="","",(IF('Backend Calcs Standard'!$A$12=1,'Backend Calcs Standard'!U136,(('Backend Calcs Standard'!U136)*0.0283168)))),"")</f>
        <v/>
      </c>
      <c r="E135" s="11" t="str">
        <f>IFERROR(IF(F135="","",(IF('Backend Calcs Standard'!$A$12=1,'Backend Calcs Standard'!V136,(('Backend Calcs Standard'!V136)*0.0283168)))),"")</f>
        <v/>
      </c>
      <c r="F135" s="7" t="str">
        <f>IF(I135="","",(IF('Backend Calcs Standard'!$A$12=1,'Backend Calcs Standard'!W136,('Backend Calcs Standard'!W136*0.0283168))))</f>
        <v/>
      </c>
      <c r="G135" s="7" t="str">
        <f t="shared" si="3"/>
        <v/>
      </c>
      <c r="H135" s="7" t="str">
        <f>IF('Backend Calcs Standard'!$A$12=1,'Backend Calcs Standard'!X136,('Backend Calcs Standard'!X136*0.0283168))</f>
        <v/>
      </c>
      <c r="I135" s="7" t="str">
        <f>IFERROR(IF(H135="","",(IF('Backend Calcs Standard'!$A$12=1,'Backend Calcs Standard'!Y136,'Backend Calcs Standard'!Y136*0.0283168))),"")</f>
        <v/>
      </c>
      <c r="J135" s="7" t="str">
        <f>IF(A135="","",IF('Backend Calcs Standard'!$A$12=1,'Backend Calcs Standard'!Z136,'Backend Calcs Standard'!O136))</f>
        <v/>
      </c>
    </row>
    <row r="136" spans="1:10" x14ac:dyDescent="0.25">
      <c r="A136" s="14" t="str">
        <f>IFERROR(IF(B136="","",'Backend Calcs Standard'!P137),"")</f>
        <v/>
      </c>
      <c r="B136" s="11" t="str">
        <f>IFERROR(IF(C136="","",(IF('Backend Calcs Standard'!$A$12=1,'Backend Calcs Standard'!S137,(('Backend Calcs Standard'!S137)*0.0283168)))),"")</f>
        <v/>
      </c>
      <c r="C136" s="11" t="str">
        <f>IFERROR(IF(D136="","",(IF('Backend Calcs Standard'!$A$12=1,'Backend Calcs Standard'!T137,(('Backend Calcs Standard'!T137)*0.0283168)))),"")</f>
        <v/>
      </c>
      <c r="D136" s="11" t="str">
        <f>IFERROR(IF(E136="","",(IF('Backend Calcs Standard'!$A$12=1,'Backend Calcs Standard'!U137,(('Backend Calcs Standard'!U137)*0.0283168)))),"")</f>
        <v/>
      </c>
      <c r="E136" s="11" t="str">
        <f>IFERROR(IF(F136="","",(IF('Backend Calcs Standard'!$A$12=1,'Backend Calcs Standard'!V137,(('Backend Calcs Standard'!V137)*0.0283168)))),"")</f>
        <v/>
      </c>
      <c r="F136" s="7" t="str">
        <f>IF(I136="","",(IF('Backend Calcs Standard'!$A$12=1,'Backend Calcs Standard'!W137,('Backend Calcs Standard'!W137*0.0283168))))</f>
        <v/>
      </c>
      <c r="G136" s="7" t="str">
        <f t="shared" si="3"/>
        <v/>
      </c>
      <c r="H136" s="7" t="str">
        <f>IF('Backend Calcs Standard'!$A$12=1,'Backend Calcs Standard'!X137,('Backend Calcs Standard'!X137*0.0283168))</f>
        <v/>
      </c>
      <c r="I136" s="7" t="str">
        <f>IFERROR(IF(H136="","",(IF('Backend Calcs Standard'!$A$12=1,'Backend Calcs Standard'!Y137,'Backend Calcs Standard'!Y137*0.0283168))),"")</f>
        <v/>
      </c>
      <c r="J136" s="7" t="str">
        <f>IF(A136="","",IF('Backend Calcs Standard'!$A$12=1,'Backend Calcs Standard'!Z137,'Backend Calcs Standard'!O137))</f>
        <v/>
      </c>
    </row>
    <row r="137" spans="1:10" x14ac:dyDescent="0.25">
      <c r="A137" s="14" t="str">
        <f>IFERROR(IF(B137="","",'Backend Calcs Standard'!P138),"")</f>
        <v/>
      </c>
      <c r="B137" s="11" t="str">
        <f>IFERROR(IF(C137="","",(IF('Backend Calcs Standard'!$A$12=1,'Backend Calcs Standard'!S138,(('Backend Calcs Standard'!S138)*0.0283168)))),"")</f>
        <v/>
      </c>
      <c r="C137" s="11" t="str">
        <f>IFERROR(IF(D137="","",(IF('Backend Calcs Standard'!$A$12=1,'Backend Calcs Standard'!T138,(('Backend Calcs Standard'!T138)*0.0283168)))),"")</f>
        <v/>
      </c>
      <c r="D137" s="11" t="str">
        <f>IFERROR(IF(E137="","",(IF('Backend Calcs Standard'!$A$12=1,'Backend Calcs Standard'!U138,(('Backend Calcs Standard'!U138)*0.0283168)))),"")</f>
        <v/>
      </c>
      <c r="E137" s="11" t="str">
        <f>IFERROR(IF(F137="","",(IF('Backend Calcs Standard'!$A$12=1,'Backend Calcs Standard'!V138,(('Backend Calcs Standard'!V138)*0.0283168)))),"")</f>
        <v/>
      </c>
      <c r="F137" s="7" t="str">
        <f>IF(I137="","",(IF('Backend Calcs Standard'!$A$12=1,'Backend Calcs Standard'!W138,('Backend Calcs Standard'!W138*0.0283168))))</f>
        <v/>
      </c>
      <c r="G137" s="7" t="str">
        <f t="shared" si="3"/>
        <v/>
      </c>
      <c r="H137" s="7" t="str">
        <f>IF('Backend Calcs Standard'!$A$12=1,'Backend Calcs Standard'!X138,('Backend Calcs Standard'!X138*0.0283168))</f>
        <v/>
      </c>
      <c r="I137" s="7" t="str">
        <f>IFERROR(IF(H137="","",(IF('Backend Calcs Standard'!$A$12=1,'Backend Calcs Standard'!Y138,'Backend Calcs Standard'!Y138*0.0283168))),"")</f>
        <v/>
      </c>
      <c r="J137" s="7" t="str">
        <f>IF(A137="","",IF('Backend Calcs Standard'!$A$12=1,'Backend Calcs Standard'!Z138,'Backend Calcs Standard'!O138))</f>
        <v/>
      </c>
    </row>
    <row r="138" spans="1:10" x14ac:dyDescent="0.25">
      <c r="A138" s="14" t="str">
        <f>IFERROR(IF(B138="","",'Backend Calcs Standard'!P139),"")</f>
        <v/>
      </c>
      <c r="B138" s="11" t="str">
        <f>IFERROR(IF(C138="","",(IF('Backend Calcs Standard'!$A$12=1,'Backend Calcs Standard'!S139,(('Backend Calcs Standard'!S139)*0.0283168)))),"")</f>
        <v/>
      </c>
      <c r="C138" s="11" t="str">
        <f>IFERROR(IF(D138="","",(IF('Backend Calcs Standard'!$A$12=1,'Backend Calcs Standard'!T139,(('Backend Calcs Standard'!T139)*0.0283168)))),"")</f>
        <v/>
      </c>
      <c r="D138" s="11" t="str">
        <f>IFERROR(IF(E138="","",(IF('Backend Calcs Standard'!$A$12=1,'Backend Calcs Standard'!U139,(('Backend Calcs Standard'!U139)*0.0283168)))),"")</f>
        <v/>
      </c>
      <c r="E138" s="11" t="str">
        <f>IFERROR(IF(F138="","",(IF('Backend Calcs Standard'!$A$12=1,'Backend Calcs Standard'!V139,(('Backend Calcs Standard'!V139)*0.0283168)))),"")</f>
        <v/>
      </c>
      <c r="F138" s="7" t="str">
        <f>IF(I138="","",(IF('Backend Calcs Standard'!$A$12=1,'Backend Calcs Standard'!W139,('Backend Calcs Standard'!W139*0.0283168))))</f>
        <v/>
      </c>
      <c r="G138" s="7" t="str">
        <f t="shared" si="3"/>
        <v/>
      </c>
      <c r="H138" s="7" t="str">
        <f>IF('Backend Calcs Standard'!$A$12=1,'Backend Calcs Standard'!X139,('Backend Calcs Standard'!X139*0.0283168))</f>
        <v/>
      </c>
      <c r="I138" s="7" t="str">
        <f>IFERROR(IF(H138="","",(IF('Backend Calcs Standard'!$A$12=1,'Backend Calcs Standard'!Y139,'Backend Calcs Standard'!Y139*0.0283168))),"")</f>
        <v/>
      </c>
      <c r="J138" s="7" t="str">
        <f>IF(A138="","",IF('Backend Calcs Standard'!$A$12=1,'Backend Calcs Standard'!Z139,'Backend Calcs Standard'!O139))</f>
        <v/>
      </c>
    </row>
    <row r="139" spans="1:10" x14ac:dyDescent="0.25">
      <c r="A139" s="14" t="str">
        <f>IFERROR(IF(B139="","",'Backend Calcs Standard'!P140),"")</f>
        <v/>
      </c>
      <c r="B139" s="11" t="str">
        <f>IFERROR(IF(C139="","",(IF('Backend Calcs Standard'!$A$12=1,'Backend Calcs Standard'!S140,(('Backend Calcs Standard'!S140)*0.0283168)))),"")</f>
        <v/>
      </c>
      <c r="C139" s="11" t="str">
        <f>IFERROR(IF(D139="","",(IF('Backend Calcs Standard'!$A$12=1,'Backend Calcs Standard'!T140,(('Backend Calcs Standard'!T140)*0.0283168)))),"")</f>
        <v/>
      </c>
      <c r="D139" s="11" t="str">
        <f>IFERROR(IF(E139="","",(IF('Backend Calcs Standard'!$A$12=1,'Backend Calcs Standard'!U140,(('Backend Calcs Standard'!U140)*0.0283168)))),"")</f>
        <v/>
      </c>
      <c r="E139" s="11" t="str">
        <f>IFERROR(IF(F139="","",(IF('Backend Calcs Standard'!$A$12=1,'Backend Calcs Standard'!V140,(('Backend Calcs Standard'!V140)*0.0283168)))),"")</f>
        <v/>
      </c>
      <c r="F139" s="7" t="str">
        <f>IF(I139="","",(IF('Backend Calcs Standard'!$A$12=1,'Backend Calcs Standard'!W140,('Backend Calcs Standard'!W140*0.0283168))))</f>
        <v/>
      </c>
      <c r="G139" s="7" t="str">
        <f t="shared" si="3"/>
        <v/>
      </c>
      <c r="H139" s="7" t="str">
        <f>IF('Backend Calcs Standard'!$A$12=1,'Backend Calcs Standard'!X140,('Backend Calcs Standard'!X140*0.0283168))</f>
        <v/>
      </c>
      <c r="I139" s="7" t="str">
        <f>IFERROR(IF(H139="","",(IF('Backend Calcs Standard'!$A$12=1,'Backend Calcs Standard'!Y140,'Backend Calcs Standard'!Y140*0.0283168))),"")</f>
        <v/>
      </c>
      <c r="J139" s="7" t="str">
        <f>IF(A139="","",IF('Backend Calcs Standard'!$A$12=1,'Backend Calcs Standard'!Z140,'Backend Calcs Standard'!O140))</f>
        <v/>
      </c>
    </row>
    <row r="140" spans="1:10" x14ac:dyDescent="0.25">
      <c r="A140" s="14" t="str">
        <f>IFERROR(IF(B140="","",'Backend Calcs Standard'!P141),"")</f>
        <v/>
      </c>
      <c r="B140" s="11" t="str">
        <f>IFERROR(IF(C140="","",(IF('Backend Calcs Standard'!$A$12=1,'Backend Calcs Standard'!S141,(('Backend Calcs Standard'!S141)*0.0283168)))),"")</f>
        <v/>
      </c>
      <c r="C140" s="11" t="str">
        <f>IFERROR(IF(D140="","",(IF('Backend Calcs Standard'!$A$12=1,'Backend Calcs Standard'!T141,(('Backend Calcs Standard'!T141)*0.0283168)))),"")</f>
        <v/>
      </c>
      <c r="D140" s="11" t="str">
        <f>IFERROR(IF(E140="","",(IF('Backend Calcs Standard'!$A$12=1,'Backend Calcs Standard'!U141,(('Backend Calcs Standard'!U141)*0.0283168)))),"")</f>
        <v/>
      </c>
      <c r="E140" s="11" t="str">
        <f>IFERROR(IF(F140="","",(IF('Backend Calcs Standard'!$A$12=1,'Backend Calcs Standard'!V141,(('Backend Calcs Standard'!V141)*0.0283168)))),"")</f>
        <v/>
      </c>
      <c r="F140" s="7" t="str">
        <f>IF(I140="","",(IF('Backend Calcs Standard'!$A$12=1,'Backend Calcs Standard'!W141,('Backend Calcs Standard'!W141*0.0283168))))</f>
        <v/>
      </c>
      <c r="G140" s="7" t="str">
        <f t="shared" si="3"/>
        <v/>
      </c>
      <c r="H140" s="7" t="str">
        <f>IF('Backend Calcs Standard'!$A$12=1,'Backend Calcs Standard'!X141,('Backend Calcs Standard'!X141*0.0283168))</f>
        <v/>
      </c>
      <c r="I140" s="7" t="str">
        <f>IFERROR(IF(H140="","",(IF('Backend Calcs Standard'!$A$12=1,'Backend Calcs Standard'!Y141,'Backend Calcs Standard'!Y141*0.0283168))),"")</f>
        <v/>
      </c>
      <c r="J140" s="7" t="str">
        <f>IF(A140="","",IF('Backend Calcs Standard'!$A$12=1,'Backend Calcs Standard'!Z141,'Backend Calcs Standard'!O141))</f>
        <v/>
      </c>
    </row>
    <row r="141" spans="1:10" x14ac:dyDescent="0.25">
      <c r="A141" s="14" t="str">
        <f>IFERROR(IF(B141="","",'Backend Calcs Standard'!P142),"")</f>
        <v/>
      </c>
      <c r="B141" s="11" t="str">
        <f>IFERROR(IF(C141="","",(IF('Backend Calcs Standard'!$A$12=1,'Backend Calcs Standard'!S142,(('Backend Calcs Standard'!S142)*0.0283168)))),"")</f>
        <v/>
      </c>
      <c r="C141" s="11" t="str">
        <f>IFERROR(IF(D141="","",(IF('Backend Calcs Standard'!$A$12=1,'Backend Calcs Standard'!T142,(('Backend Calcs Standard'!T142)*0.0283168)))),"")</f>
        <v/>
      </c>
      <c r="D141" s="11" t="str">
        <f>IFERROR(IF(E141="","",(IF('Backend Calcs Standard'!$A$12=1,'Backend Calcs Standard'!U142,(('Backend Calcs Standard'!U142)*0.0283168)))),"")</f>
        <v/>
      </c>
      <c r="E141" s="11" t="str">
        <f>IFERROR(IF(F141="","",(IF('Backend Calcs Standard'!$A$12=1,'Backend Calcs Standard'!V142,(('Backend Calcs Standard'!V142)*0.0283168)))),"")</f>
        <v/>
      </c>
      <c r="F141" s="7" t="str">
        <f>IF(I141="","",(IF('Backend Calcs Standard'!$A$12=1,'Backend Calcs Standard'!W142,('Backend Calcs Standard'!W142*0.0283168))))</f>
        <v/>
      </c>
      <c r="G141" s="7" t="str">
        <f t="shared" si="3"/>
        <v/>
      </c>
      <c r="H141" s="7" t="str">
        <f>IF('Backend Calcs Standard'!$A$12=1,'Backend Calcs Standard'!X142,('Backend Calcs Standard'!X142*0.0283168))</f>
        <v/>
      </c>
      <c r="I141" s="7" t="str">
        <f>IFERROR(IF(H141="","",(IF('Backend Calcs Standard'!$A$12=1,'Backend Calcs Standard'!Y142,'Backend Calcs Standard'!Y142*0.0283168))),"")</f>
        <v/>
      </c>
      <c r="J141" s="7" t="str">
        <f>IF(A141="","",IF('Backend Calcs Standard'!$A$12=1,'Backend Calcs Standard'!Z142,'Backend Calcs Standard'!O142))</f>
        <v/>
      </c>
    </row>
    <row r="142" spans="1:10" x14ac:dyDescent="0.25">
      <c r="A142" s="14" t="str">
        <f>IFERROR(IF(B142="","",'Backend Calcs Standard'!P143),"")</f>
        <v/>
      </c>
      <c r="B142" s="11" t="str">
        <f>IFERROR(IF(C142="","",(IF('Backend Calcs Standard'!$A$12=1,'Backend Calcs Standard'!S143,(('Backend Calcs Standard'!S143)*0.0283168)))),"")</f>
        <v/>
      </c>
      <c r="C142" s="11" t="str">
        <f>IFERROR(IF(D142="","",(IF('Backend Calcs Standard'!$A$12=1,'Backend Calcs Standard'!T143,(('Backend Calcs Standard'!T143)*0.0283168)))),"")</f>
        <v/>
      </c>
      <c r="D142" s="11" t="str">
        <f>IFERROR(IF(E142="","",(IF('Backend Calcs Standard'!$A$12=1,'Backend Calcs Standard'!U143,(('Backend Calcs Standard'!U143)*0.0283168)))),"")</f>
        <v/>
      </c>
      <c r="E142" s="11" t="str">
        <f>IFERROR(IF(F142="","",(IF('Backend Calcs Standard'!$A$12=1,'Backend Calcs Standard'!V143,(('Backend Calcs Standard'!V143)*0.0283168)))),"")</f>
        <v/>
      </c>
      <c r="F142" s="7" t="str">
        <f>IF(I142="","",(IF('Backend Calcs Standard'!$A$12=1,'Backend Calcs Standard'!W143,('Backend Calcs Standard'!W143*0.0283168))))</f>
        <v/>
      </c>
      <c r="G142" s="7" t="str">
        <f t="shared" si="3"/>
        <v/>
      </c>
      <c r="H142" s="7" t="str">
        <f>IF('Backend Calcs Standard'!$A$12=1,'Backend Calcs Standard'!X143,('Backend Calcs Standard'!X143*0.0283168))</f>
        <v/>
      </c>
      <c r="I142" s="7" t="str">
        <f>IFERROR(IF(H142="","",(IF('Backend Calcs Standard'!$A$12=1,'Backend Calcs Standard'!Y143,'Backend Calcs Standard'!Y143*0.0283168))),"")</f>
        <v/>
      </c>
      <c r="J142" s="7" t="str">
        <f>IF(A142="","",IF('Backend Calcs Standard'!$A$12=1,'Backend Calcs Standard'!Z143,'Backend Calcs Standard'!O143))</f>
        <v/>
      </c>
    </row>
    <row r="143" spans="1:10" x14ac:dyDescent="0.25">
      <c r="A143" s="14" t="str">
        <f>IFERROR(IF(B143="","",'Backend Calcs Standard'!P144),"")</f>
        <v/>
      </c>
      <c r="B143" s="11" t="str">
        <f>IFERROR(IF(C143="","",(IF('Backend Calcs Standard'!$A$12=1,'Backend Calcs Standard'!S144,(('Backend Calcs Standard'!S144)*0.0283168)))),"")</f>
        <v/>
      </c>
      <c r="C143" s="11" t="str">
        <f>IFERROR(IF(D143="","",(IF('Backend Calcs Standard'!$A$12=1,'Backend Calcs Standard'!T144,(('Backend Calcs Standard'!T144)*0.0283168)))),"")</f>
        <v/>
      </c>
      <c r="D143" s="11" t="str">
        <f>IFERROR(IF(E143="","",(IF('Backend Calcs Standard'!$A$12=1,'Backend Calcs Standard'!U144,(('Backend Calcs Standard'!U144)*0.0283168)))),"")</f>
        <v/>
      </c>
      <c r="E143" s="11" t="str">
        <f>IFERROR(IF(F143="","",(IF('Backend Calcs Standard'!$A$12=1,'Backend Calcs Standard'!V144,(('Backend Calcs Standard'!V144)*0.0283168)))),"")</f>
        <v/>
      </c>
      <c r="F143" s="7" t="str">
        <f>IF(I143="","",(IF('Backend Calcs Standard'!$A$12=1,'Backend Calcs Standard'!W144,('Backend Calcs Standard'!W144*0.0283168))))</f>
        <v/>
      </c>
      <c r="G143" s="7" t="str">
        <f t="shared" si="3"/>
        <v/>
      </c>
      <c r="H143" s="7" t="str">
        <f>IF('Backend Calcs Standard'!$A$12=1,'Backend Calcs Standard'!X144,('Backend Calcs Standard'!X144*0.0283168))</f>
        <v/>
      </c>
      <c r="I143" s="7" t="str">
        <f>IFERROR(IF(H143="","",(IF('Backend Calcs Standard'!$A$12=1,'Backend Calcs Standard'!Y144,'Backend Calcs Standard'!Y144*0.0283168))),"")</f>
        <v/>
      </c>
      <c r="J143" s="7" t="str">
        <f>IF(A143="","",IF('Backend Calcs Standard'!$A$12=1,'Backend Calcs Standard'!Z144,'Backend Calcs Standard'!O144))</f>
        <v/>
      </c>
    </row>
    <row r="144" spans="1:10" x14ac:dyDescent="0.25">
      <c r="A144" s="14" t="str">
        <f>IFERROR(IF(B144="","",'Backend Calcs Standard'!P145),"")</f>
        <v/>
      </c>
      <c r="B144" s="11" t="str">
        <f>IFERROR(IF(C144="","",(IF('Backend Calcs Standard'!$A$12=1,'Backend Calcs Standard'!S145,(('Backend Calcs Standard'!S145)*0.0283168)))),"")</f>
        <v/>
      </c>
      <c r="C144" s="11" t="str">
        <f>IFERROR(IF(D144="","",(IF('Backend Calcs Standard'!$A$12=1,'Backend Calcs Standard'!T145,(('Backend Calcs Standard'!T145)*0.0283168)))),"")</f>
        <v/>
      </c>
      <c r="D144" s="11" t="str">
        <f>IFERROR(IF(E144="","",(IF('Backend Calcs Standard'!$A$12=1,'Backend Calcs Standard'!U145,(('Backend Calcs Standard'!U145)*0.0283168)))),"")</f>
        <v/>
      </c>
      <c r="E144" s="11" t="str">
        <f>IFERROR(IF(F144="","",(IF('Backend Calcs Standard'!$A$12=1,'Backend Calcs Standard'!V145,(('Backend Calcs Standard'!V145)*0.0283168)))),"")</f>
        <v/>
      </c>
      <c r="F144" s="7" t="str">
        <f>IF(I144="","",(IF('Backend Calcs Standard'!$A$12=1,'Backend Calcs Standard'!W145,('Backend Calcs Standard'!W145*0.0283168))))</f>
        <v/>
      </c>
      <c r="G144" s="7" t="str">
        <f t="shared" si="3"/>
        <v/>
      </c>
      <c r="H144" s="7" t="str">
        <f>IF('Backend Calcs Standard'!$A$12=1,'Backend Calcs Standard'!X145,('Backend Calcs Standard'!X145*0.0283168))</f>
        <v/>
      </c>
      <c r="I144" s="7" t="str">
        <f>IFERROR(IF(H144="","",(IF('Backend Calcs Standard'!$A$12=1,'Backend Calcs Standard'!Y145,'Backend Calcs Standard'!Y145*0.0283168))),"")</f>
        <v/>
      </c>
      <c r="J144" s="7" t="str">
        <f>IF(A144="","",IF('Backend Calcs Standard'!$A$12=1,'Backend Calcs Standard'!Z145,'Backend Calcs Standard'!O145))</f>
        <v/>
      </c>
    </row>
    <row r="145" spans="1:10" x14ac:dyDescent="0.25">
      <c r="A145" s="14" t="str">
        <f>IFERROR(IF(B145="","",'Backend Calcs Standard'!P146),"")</f>
        <v/>
      </c>
      <c r="B145" s="11" t="str">
        <f>IFERROR(IF(C145="","",(IF('Backend Calcs Standard'!$A$12=1,'Backend Calcs Standard'!S146,(('Backend Calcs Standard'!S146)*0.0283168)))),"")</f>
        <v/>
      </c>
      <c r="C145" s="11" t="str">
        <f>IFERROR(IF(D145="","",(IF('Backend Calcs Standard'!$A$12=1,'Backend Calcs Standard'!T146,(('Backend Calcs Standard'!T146)*0.0283168)))),"")</f>
        <v/>
      </c>
      <c r="D145" s="11" t="str">
        <f>IFERROR(IF(E145="","",(IF('Backend Calcs Standard'!$A$12=1,'Backend Calcs Standard'!U146,(('Backend Calcs Standard'!U146)*0.0283168)))),"")</f>
        <v/>
      </c>
      <c r="E145" s="11" t="str">
        <f>IFERROR(IF(F145="","",(IF('Backend Calcs Standard'!$A$12=1,'Backend Calcs Standard'!V146,(('Backend Calcs Standard'!V146)*0.0283168)))),"")</f>
        <v/>
      </c>
      <c r="F145" s="7" t="str">
        <f>IF(I145="","",(IF('Backend Calcs Standard'!$A$12=1,'Backend Calcs Standard'!W146,('Backend Calcs Standard'!W146*0.0283168))))</f>
        <v/>
      </c>
      <c r="G145" s="7" t="str">
        <f t="shared" si="3"/>
        <v/>
      </c>
      <c r="H145" s="7" t="str">
        <f>IF('Backend Calcs Standard'!$A$12=1,'Backend Calcs Standard'!X146,('Backend Calcs Standard'!X146*0.0283168))</f>
        <v/>
      </c>
      <c r="I145" s="7" t="str">
        <f>IFERROR(IF(H145="","",(IF('Backend Calcs Standard'!$A$12=1,'Backend Calcs Standard'!Y146,'Backend Calcs Standard'!Y146*0.0283168))),"")</f>
        <v/>
      </c>
      <c r="J145" s="7" t="str">
        <f>IF(A145="","",IF('Backend Calcs Standard'!$A$12=1,'Backend Calcs Standard'!Z146,'Backend Calcs Standard'!O146))</f>
        <v/>
      </c>
    </row>
    <row r="146" spans="1:10" x14ac:dyDescent="0.25">
      <c r="A146" s="14" t="str">
        <f>IFERROR(IF(B146="","",'Backend Calcs Standard'!P147),"")</f>
        <v/>
      </c>
      <c r="B146" s="11" t="str">
        <f>IFERROR(IF(C146="","",(IF('Backend Calcs Standard'!$A$12=1,'Backend Calcs Standard'!S147,(('Backend Calcs Standard'!S147)*0.0283168)))),"")</f>
        <v/>
      </c>
      <c r="C146" s="11" t="str">
        <f>IFERROR(IF(D146="","",(IF('Backend Calcs Standard'!$A$12=1,'Backend Calcs Standard'!T147,(('Backend Calcs Standard'!T147)*0.0283168)))),"")</f>
        <v/>
      </c>
      <c r="D146" s="11" t="str">
        <f>IFERROR(IF(E146="","",(IF('Backend Calcs Standard'!$A$12=1,'Backend Calcs Standard'!U147,(('Backend Calcs Standard'!U147)*0.0283168)))),"")</f>
        <v/>
      </c>
      <c r="E146" s="11" t="str">
        <f>IFERROR(IF(F146="","",(IF('Backend Calcs Standard'!$A$12=1,'Backend Calcs Standard'!V147,(('Backend Calcs Standard'!V147)*0.0283168)))),"")</f>
        <v/>
      </c>
      <c r="F146" s="7" t="str">
        <f>IF(I146="","",(IF('Backend Calcs Standard'!$A$12=1,'Backend Calcs Standard'!W147,('Backend Calcs Standard'!W147*0.0283168))))</f>
        <v/>
      </c>
      <c r="G146" s="7" t="str">
        <f t="shared" si="3"/>
        <v/>
      </c>
      <c r="H146" s="7" t="str">
        <f>IF('Backend Calcs Standard'!$A$12=1,'Backend Calcs Standard'!X147,('Backend Calcs Standard'!X147*0.0283168))</f>
        <v/>
      </c>
      <c r="I146" s="7" t="str">
        <f>IFERROR(IF(H146="","",(IF('Backend Calcs Standard'!$A$12=1,'Backend Calcs Standard'!Y147,'Backend Calcs Standard'!Y147*0.0283168))),"")</f>
        <v/>
      </c>
      <c r="J146" s="7" t="str">
        <f>IF(A146="","",IF('Backend Calcs Standard'!$A$12=1,'Backend Calcs Standard'!Z147,'Backend Calcs Standard'!O147))</f>
        <v/>
      </c>
    </row>
    <row r="147" spans="1:10" x14ac:dyDescent="0.25">
      <c r="A147" s="14" t="str">
        <f>IFERROR(IF(B147="","",'Backend Calcs Standard'!P148),"")</f>
        <v/>
      </c>
      <c r="B147" s="11" t="str">
        <f>IFERROR(IF(C147="","",(IF('Backend Calcs Standard'!$A$12=1,'Backend Calcs Standard'!S148,(('Backend Calcs Standard'!S148)*0.0283168)))),"")</f>
        <v/>
      </c>
      <c r="C147" s="11" t="str">
        <f>IFERROR(IF(D147="","",(IF('Backend Calcs Standard'!$A$12=1,'Backend Calcs Standard'!T148,(('Backend Calcs Standard'!T148)*0.0283168)))),"")</f>
        <v/>
      </c>
      <c r="D147" s="11" t="str">
        <f>IFERROR(IF(E147="","",(IF('Backend Calcs Standard'!$A$12=1,'Backend Calcs Standard'!U148,(('Backend Calcs Standard'!U148)*0.0283168)))),"")</f>
        <v/>
      </c>
      <c r="E147" s="11" t="str">
        <f>IFERROR(IF(F147="","",(IF('Backend Calcs Standard'!$A$12=1,'Backend Calcs Standard'!V148,(('Backend Calcs Standard'!V148)*0.0283168)))),"")</f>
        <v/>
      </c>
      <c r="F147" s="7" t="str">
        <f>IF(I147="","",(IF('Backend Calcs Standard'!$A$12=1,'Backend Calcs Standard'!W148,('Backend Calcs Standard'!W148*0.0283168))))</f>
        <v/>
      </c>
      <c r="G147" s="7" t="str">
        <f t="shared" ref="G147:G210" si="4">IFERROR(IF(F147="","",(F147+E147+D147)),"")</f>
        <v/>
      </c>
      <c r="H147" s="7" t="str">
        <f>IF('Backend Calcs Standard'!$A$12=1,'Backend Calcs Standard'!X148,('Backend Calcs Standard'!X148*0.0283168))</f>
        <v/>
      </c>
      <c r="I147" s="7" t="str">
        <f>IFERROR(IF(H147="","",(IF('Backend Calcs Standard'!$A$12=1,'Backend Calcs Standard'!Y148,'Backend Calcs Standard'!Y148*0.0283168))),"")</f>
        <v/>
      </c>
      <c r="J147" s="7" t="str">
        <f>IF(A147="","",IF('Backend Calcs Standard'!$A$12=1,'Backend Calcs Standard'!Z148,'Backend Calcs Standard'!O148))</f>
        <v/>
      </c>
    </row>
    <row r="148" spans="1:10" x14ac:dyDescent="0.25">
      <c r="A148" s="14" t="str">
        <f>IFERROR(IF(B148="","",'Backend Calcs Standard'!P149),"")</f>
        <v/>
      </c>
      <c r="B148" s="11" t="str">
        <f>IFERROR(IF(C148="","",(IF('Backend Calcs Standard'!$A$12=1,'Backend Calcs Standard'!S149,(('Backend Calcs Standard'!S149)*0.0283168)))),"")</f>
        <v/>
      </c>
      <c r="C148" s="11" t="str">
        <f>IFERROR(IF(D148="","",(IF('Backend Calcs Standard'!$A$12=1,'Backend Calcs Standard'!T149,(('Backend Calcs Standard'!T149)*0.0283168)))),"")</f>
        <v/>
      </c>
      <c r="D148" s="11" t="str">
        <f>IFERROR(IF(E148="","",(IF('Backend Calcs Standard'!$A$12=1,'Backend Calcs Standard'!U149,(('Backend Calcs Standard'!U149)*0.0283168)))),"")</f>
        <v/>
      </c>
      <c r="E148" s="11" t="str">
        <f>IFERROR(IF(F148="","",(IF('Backend Calcs Standard'!$A$12=1,'Backend Calcs Standard'!V149,(('Backend Calcs Standard'!V149)*0.0283168)))),"")</f>
        <v/>
      </c>
      <c r="F148" s="7" t="str">
        <f>IF(I148="","",(IF('Backend Calcs Standard'!$A$12=1,'Backend Calcs Standard'!W149,('Backend Calcs Standard'!W149*0.0283168))))</f>
        <v/>
      </c>
      <c r="G148" s="7" t="str">
        <f t="shared" si="4"/>
        <v/>
      </c>
      <c r="H148" s="7" t="str">
        <f>IF('Backend Calcs Standard'!$A$12=1,'Backend Calcs Standard'!X149,('Backend Calcs Standard'!X149*0.0283168))</f>
        <v/>
      </c>
      <c r="I148" s="7" t="str">
        <f>IFERROR(IF(H148="","",(IF('Backend Calcs Standard'!$A$12=1,'Backend Calcs Standard'!Y149,'Backend Calcs Standard'!Y149*0.0283168))),"")</f>
        <v/>
      </c>
      <c r="J148" s="7" t="str">
        <f>IF(A148="","",IF('Backend Calcs Standard'!$A$12=1,'Backend Calcs Standard'!Z149,'Backend Calcs Standard'!O149))</f>
        <v/>
      </c>
    </row>
    <row r="149" spans="1:10" x14ac:dyDescent="0.25">
      <c r="A149" s="14" t="str">
        <f>IFERROR(IF(B149="","",'Backend Calcs Standard'!P150),"")</f>
        <v/>
      </c>
      <c r="B149" s="11" t="str">
        <f>IFERROR(IF(C149="","",(IF('Backend Calcs Standard'!$A$12=1,'Backend Calcs Standard'!S150,(('Backend Calcs Standard'!S150)*0.0283168)))),"")</f>
        <v/>
      </c>
      <c r="C149" s="11" t="str">
        <f>IFERROR(IF(D149="","",(IF('Backend Calcs Standard'!$A$12=1,'Backend Calcs Standard'!T150,(('Backend Calcs Standard'!T150)*0.0283168)))),"")</f>
        <v/>
      </c>
      <c r="D149" s="11" t="str">
        <f>IFERROR(IF(E149="","",(IF('Backend Calcs Standard'!$A$12=1,'Backend Calcs Standard'!U150,(('Backend Calcs Standard'!U150)*0.0283168)))),"")</f>
        <v/>
      </c>
      <c r="E149" s="11" t="str">
        <f>IFERROR(IF(F149="","",(IF('Backend Calcs Standard'!$A$12=1,'Backend Calcs Standard'!V150,(('Backend Calcs Standard'!V150)*0.0283168)))),"")</f>
        <v/>
      </c>
      <c r="F149" s="7" t="str">
        <f>IF(I149="","",(IF('Backend Calcs Standard'!$A$12=1,'Backend Calcs Standard'!W150,('Backend Calcs Standard'!W150*0.0283168))))</f>
        <v/>
      </c>
      <c r="G149" s="7" t="str">
        <f t="shared" si="4"/>
        <v/>
      </c>
      <c r="H149" s="7" t="str">
        <f>IF('Backend Calcs Standard'!$A$12=1,'Backend Calcs Standard'!X150,('Backend Calcs Standard'!X150*0.0283168))</f>
        <v/>
      </c>
      <c r="I149" s="7" t="str">
        <f>IFERROR(IF(H149="","",(IF('Backend Calcs Standard'!$A$12=1,'Backend Calcs Standard'!Y150,'Backend Calcs Standard'!Y150*0.0283168))),"")</f>
        <v/>
      </c>
      <c r="J149" s="7" t="str">
        <f>IF(A149="","",IF('Backend Calcs Standard'!$A$12=1,'Backend Calcs Standard'!Z150,'Backend Calcs Standard'!O150))</f>
        <v/>
      </c>
    </row>
    <row r="150" spans="1:10" x14ac:dyDescent="0.25">
      <c r="A150" s="14" t="str">
        <f>IFERROR(IF(B150="","",'Backend Calcs Standard'!P151),"")</f>
        <v/>
      </c>
      <c r="B150" s="11" t="str">
        <f>IFERROR(IF(C150="","",(IF('Backend Calcs Standard'!$A$12=1,'Backend Calcs Standard'!S151,(('Backend Calcs Standard'!S151)*0.0283168)))),"")</f>
        <v/>
      </c>
      <c r="C150" s="11" t="str">
        <f>IFERROR(IF(D150="","",(IF('Backend Calcs Standard'!$A$12=1,'Backend Calcs Standard'!T151,(('Backend Calcs Standard'!T151)*0.0283168)))),"")</f>
        <v/>
      </c>
      <c r="D150" s="11" t="str">
        <f>IFERROR(IF(E150="","",(IF('Backend Calcs Standard'!$A$12=1,'Backend Calcs Standard'!U151,(('Backend Calcs Standard'!U151)*0.0283168)))),"")</f>
        <v/>
      </c>
      <c r="E150" s="11" t="str">
        <f>IFERROR(IF(F150="","",(IF('Backend Calcs Standard'!$A$12=1,'Backend Calcs Standard'!V151,(('Backend Calcs Standard'!V151)*0.0283168)))),"")</f>
        <v/>
      </c>
      <c r="F150" s="7" t="str">
        <f>IF(I150="","",(IF('Backend Calcs Standard'!$A$12=1,'Backend Calcs Standard'!W151,('Backend Calcs Standard'!W151*0.0283168))))</f>
        <v/>
      </c>
      <c r="G150" s="7" t="str">
        <f t="shared" si="4"/>
        <v/>
      </c>
      <c r="H150" s="7" t="str">
        <f>IF('Backend Calcs Standard'!$A$12=1,'Backend Calcs Standard'!X151,('Backend Calcs Standard'!X151*0.0283168))</f>
        <v/>
      </c>
      <c r="I150" s="7" t="str">
        <f>IFERROR(IF(H150="","",(IF('Backend Calcs Standard'!$A$12=1,'Backend Calcs Standard'!Y151,'Backend Calcs Standard'!Y151*0.0283168))),"")</f>
        <v/>
      </c>
      <c r="J150" s="7" t="str">
        <f>IF(A150="","",IF('Backend Calcs Standard'!$A$12=1,'Backend Calcs Standard'!Z151,'Backend Calcs Standard'!O151))</f>
        <v/>
      </c>
    </row>
    <row r="151" spans="1:10" x14ac:dyDescent="0.25">
      <c r="A151" s="14" t="str">
        <f>IFERROR(IF(B151="","",'Backend Calcs Standard'!P152),"")</f>
        <v/>
      </c>
      <c r="B151" s="11" t="str">
        <f>IFERROR(IF(C151="","",(IF('Backend Calcs Standard'!$A$12=1,'Backend Calcs Standard'!S152,(('Backend Calcs Standard'!S152)*0.0283168)))),"")</f>
        <v/>
      </c>
      <c r="C151" s="11" t="str">
        <f>IFERROR(IF(D151="","",(IF('Backend Calcs Standard'!$A$12=1,'Backend Calcs Standard'!T152,(('Backend Calcs Standard'!T152)*0.0283168)))),"")</f>
        <v/>
      </c>
      <c r="D151" s="11" t="str">
        <f>IFERROR(IF(E151="","",(IF('Backend Calcs Standard'!$A$12=1,'Backend Calcs Standard'!U152,(('Backend Calcs Standard'!U152)*0.0283168)))),"")</f>
        <v/>
      </c>
      <c r="E151" s="11" t="str">
        <f>IFERROR(IF(F151="","",(IF('Backend Calcs Standard'!$A$12=1,'Backend Calcs Standard'!V152,(('Backend Calcs Standard'!V152)*0.0283168)))),"")</f>
        <v/>
      </c>
      <c r="F151" s="7" t="str">
        <f>IF(I151="","",(IF('Backend Calcs Standard'!$A$12=1,'Backend Calcs Standard'!W152,('Backend Calcs Standard'!W152*0.0283168))))</f>
        <v/>
      </c>
      <c r="G151" s="7" t="str">
        <f t="shared" si="4"/>
        <v/>
      </c>
      <c r="H151" s="7" t="str">
        <f>IF('Backend Calcs Standard'!$A$12=1,'Backend Calcs Standard'!X152,('Backend Calcs Standard'!X152*0.0283168))</f>
        <v/>
      </c>
      <c r="I151" s="7" t="str">
        <f>IFERROR(IF(H151="","",(IF('Backend Calcs Standard'!$A$12=1,'Backend Calcs Standard'!Y152,'Backend Calcs Standard'!Y152*0.0283168))),"")</f>
        <v/>
      </c>
      <c r="J151" s="7" t="str">
        <f>IF(A151="","",IF('Backend Calcs Standard'!$A$12=1,'Backend Calcs Standard'!Z152,'Backend Calcs Standard'!O152))</f>
        <v/>
      </c>
    </row>
    <row r="152" spans="1:10" x14ac:dyDescent="0.25">
      <c r="A152" s="14" t="str">
        <f>IFERROR(IF(B152="","",'Backend Calcs Standard'!P153),"")</f>
        <v/>
      </c>
      <c r="B152" s="11" t="str">
        <f>IFERROR(IF(C152="","",(IF('Backend Calcs Standard'!$A$12=1,'Backend Calcs Standard'!S153,(('Backend Calcs Standard'!S153)*0.0283168)))),"")</f>
        <v/>
      </c>
      <c r="C152" s="11" t="str">
        <f>IFERROR(IF(D152="","",(IF('Backend Calcs Standard'!$A$12=1,'Backend Calcs Standard'!T153,(('Backend Calcs Standard'!T153)*0.0283168)))),"")</f>
        <v/>
      </c>
      <c r="D152" s="11" t="str">
        <f>IFERROR(IF(E152="","",(IF('Backend Calcs Standard'!$A$12=1,'Backend Calcs Standard'!U153,(('Backend Calcs Standard'!U153)*0.0283168)))),"")</f>
        <v/>
      </c>
      <c r="E152" s="11" t="str">
        <f>IFERROR(IF(F152="","",(IF('Backend Calcs Standard'!$A$12=1,'Backend Calcs Standard'!V153,(('Backend Calcs Standard'!V153)*0.0283168)))),"")</f>
        <v/>
      </c>
      <c r="F152" s="7" t="str">
        <f>IF(I152="","",(IF('Backend Calcs Standard'!$A$12=1,'Backend Calcs Standard'!W153,('Backend Calcs Standard'!W153*0.0283168))))</f>
        <v/>
      </c>
      <c r="G152" s="7" t="str">
        <f t="shared" si="4"/>
        <v/>
      </c>
      <c r="H152" s="7" t="str">
        <f>IF('Backend Calcs Standard'!$A$12=1,'Backend Calcs Standard'!X153,('Backend Calcs Standard'!X153*0.0283168))</f>
        <v/>
      </c>
      <c r="I152" s="7" t="str">
        <f>IFERROR(IF(H152="","",(IF('Backend Calcs Standard'!$A$12=1,'Backend Calcs Standard'!Y153,'Backend Calcs Standard'!Y153*0.0283168))),"")</f>
        <v/>
      </c>
      <c r="J152" s="7" t="str">
        <f>IF(A152="","",IF('Backend Calcs Standard'!$A$12=1,'Backend Calcs Standard'!Z153,'Backend Calcs Standard'!O153))</f>
        <v/>
      </c>
    </row>
    <row r="153" spans="1:10" x14ac:dyDescent="0.25">
      <c r="A153" s="14" t="str">
        <f>IFERROR(IF(B153="","",'Backend Calcs Standard'!P154),"")</f>
        <v/>
      </c>
      <c r="B153" s="11" t="str">
        <f>IFERROR(IF(C153="","",(IF('Backend Calcs Standard'!$A$12=1,'Backend Calcs Standard'!S154,(('Backend Calcs Standard'!S154)*0.0283168)))),"")</f>
        <v/>
      </c>
      <c r="C153" s="11" t="str">
        <f>IFERROR(IF(D153="","",(IF('Backend Calcs Standard'!$A$12=1,'Backend Calcs Standard'!T154,(('Backend Calcs Standard'!T154)*0.0283168)))),"")</f>
        <v/>
      </c>
      <c r="D153" s="11" t="str">
        <f>IFERROR(IF(E153="","",(IF('Backend Calcs Standard'!$A$12=1,'Backend Calcs Standard'!U154,(('Backend Calcs Standard'!U154)*0.0283168)))),"")</f>
        <v/>
      </c>
      <c r="E153" s="11" t="str">
        <f>IFERROR(IF(F153="","",(IF('Backend Calcs Standard'!$A$12=1,'Backend Calcs Standard'!V154,(('Backend Calcs Standard'!V154)*0.0283168)))),"")</f>
        <v/>
      </c>
      <c r="F153" s="7" t="str">
        <f>IF(I153="","",(IF('Backend Calcs Standard'!$A$12=1,'Backend Calcs Standard'!W154,('Backend Calcs Standard'!W154*0.0283168))))</f>
        <v/>
      </c>
      <c r="G153" s="7" t="str">
        <f t="shared" si="4"/>
        <v/>
      </c>
      <c r="H153" s="7" t="str">
        <f>IF('Backend Calcs Standard'!$A$12=1,'Backend Calcs Standard'!X154,('Backend Calcs Standard'!X154*0.0283168))</f>
        <v/>
      </c>
      <c r="I153" s="7" t="str">
        <f>IFERROR(IF(H153="","",(IF('Backend Calcs Standard'!$A$12=1,'Backend Calcs Standard'!Y154,'Backend Calcs Standard'!Y154*0.0283168))),"")</f>
        <v/>
      </c>
      <c r="J153" s="7" t="str">
        <f>IF(A153="","",IF('Backend Calcs Standard'!$A$12=1,'Backend Calcs Standard'!Z154,'Backend Calcs Standard'!O154))</f>
        <v/>
      </c>
    </row>
    <row r="154" spans="1:10" x14ac:dyDescent="0.25">
      <c r="A154" s="14" t="str">
        <f>IFERROR(IF(B154="","",'Backend Calcs Standard'!P155),"")</f>
        <v/>
      </c>
      <c r="B154" s="11" t="str">
        <f>IFERROR(IF(C154="","",(IF('Backend Calcs Standard'!$A$12=1,'Backend Calcs Standard'!S155,(('Backend Calcs Standard'!S155)*0.0283168)))),"")</f>
        <v/>
      </c>
      <c r="C154" s="11" t="str">
        <f>IFERROR(IF(D154="","",(IF('Backend Calcs Standard'!$A$12=1,'Backend Calcs Standard'!T155,(('Backend Calcs Standard'!T155)*0.0283168)))),"")</f>
        <v/>
      </c>
      <c r="D154" s="11" t="str">
        <f>IFERROR(IF(E154="","",(IF('Backend Calcs Standard'!$A$12=1,'Backend Calcs Standard'!U155,(('Backend Calcs Standard'!U155)*0.0283168)))),"")</f>
        <v/>
      </c>
      <c r="E154" s="11" t="str">
        <f>IFERROR(IF(F154="","",(IF('Backend Calcs Standard'!$A$12=1,'Backend Calcs Standard'!V155,(('Backend Calcs Standard'!V155)*0.0283168)))),"")</f>
        <v/>
      </c>
      <c r="F154" s="7" t="str">
        <f>IF(I154="","",(IF('Backend Calcs Standard'!$A$12=1,'Backend Calcs Standard'!W155,('Backend Calcs Standard'!W155*0.0283168))))</f>
        <v/>
      </c>
      <c r="G154" s="7" t="str">
        <f t="shared" si="4"/>
        <v/>
      </c>
      <c r="H154" s="7" t="str">
        <f>IF('Backend Calcs Standard'!$A$12=1,'Backend Calcs Standard'!X155,('Backend Calcs Standard'!X155*0.0283168))</f>
        <v/>
      </c>
      <c r="I154" s="7" t="str">
        <f>IFERROR(IF(H154="","",(IF('Backend Calcs Standard'!$A$12=1,'Backend Calcs Standard'!Y155,'Backend Calcs Standard'!Y155*0.0283168))),"")</f>
        <v/>
      </c>
      <c r="J154" s="7" t="str">
        <f>IF(A154="","",IF('Backend Calcs Standard'!$A$12=1,'Backend Calcs Standard'!Z155,'Backend Calcs Standard'!O155))</f>
        <v/>
      </c>
    </row>
    <row r="155" spans="1:10" x14ac:dyDescent="0.25">
      <c r="A155" s="14" t="str">
        <f>IFERROR(IF(B155="","",'Backend Calcs Standard'!P156),"")</f>
        <v/>
      </c>
      <c r="B155" s="11" t="str">
        <f>IFERROR(IF(C155="","",(IF('Backend Calcs Standard'!$A$12=1,'Backend Calcs Standard'!S156,(('Backend Calcs Standard'!S156)*0.0283168)))),"")</f>
        <v/>
      </c>
      <c r="C155" s="11" t="str">
        <f>IFERROR(IF(D155="","",(IF('Backend Calcs Standard'!$A$12=1,'Backend Calcs Standard'!T156,(('Backend Calcs Standard'!T156)*0.0283168)))),"")</f>
        <v/>
      </c>
      <c r="D155" s="11" t="str">
        <f>IFERROR(IF(E155="","",(IF('Backend Calcs Standard'!$A$12=1,'Backend Calcs Standard'!U156,(('Backend Calcs Standard'!U156)*0.0283168)))),"")</f>
        <v/>
      </c>
      <c r="E155" s="11" t="str">
        <f>IFERROR(IF(F155="","",(IF('Backend Calcs Standard'!$A$12=1,'Backend Calcs Standard'!V156,(('Backend Calcs Standard'!V156)*0.0283168)))),"")</f>
        <v/>
      </c>
      <c r="F155" s="7" t="str">
        <f>IF(I155="","",(IF('Backend Calcs Standard'!$A$12=1,'Backend Calcs Standard'!W156,('Backend Calcs Standard'!W156*0.0283168))))</f>
        <v/>
      </c>
      <c r="G155" s="7" t="str">
        <f t="shared" si="4"/>
        <v/>
      </c>
      <c r="H155" s="7" t="str">
        <f>IF('Backend Calcs Standard'!$A$12=1,'Backend Calcs Standard'!X156,('Backend Calcs Standard'!X156*0.0283168))</f>
        <v/>
      </c>
      <c r="I155" s="7" t="str">
        <f>IFERROR(IF(H155="","",(IF('Backend Calcs Standard'!$A$12=1,'Backend Calcs Standard'!Y156,'Backend Calcs Standard'!Y156*0.0283168))),"")</f>
        <v/>
      </c>
      <c r="J155" s="7" t="str">
        <f>IF(A155="","",IF('Backend Calcs Standard'!$A$12=1,'Backend Calcs Standard'!Z156,'Backend Calcs Standard'!O156))</f>
        <v/>
      </c>
    </row>
    <row r="156" spans="1:10" x14ac:dyDescent="0.25">
      <c r="A156" s="14" t="str">
        <f>IFERROR(IF(B156="","",'Backend Calcs Standard'!P157),"")</f>
        <v/>
      </c>
      <c r="B156" s="11" t="str">
        <f>IFERROR(IF(C156="","",(IF('Backend Calcs Standard'!$A$12=1,'Backend Calcs Standard'!S157,(('Backend Calcs Standard'!S157)*0.0283168)))),"")</f>
        <v/>
      </c>
      <c r="C156" s="11" t="str">
        <f>IFERROR(IF(D156="","",(IF('Backend Calcs Standard'!$A$12=1,'Backend Calcs Standard'!T157,(('Backend Calcs Standard'!T157)*0.0283168)))),"")</f>
        <v/>
      </c>
      <c r="D156" s="11" t="str">
        <f>IFERROR(IF(E156="","",(IF('Backend Calcs Standard'!$A$12=1,'Backend Calcs Standard'!U157,(('Backend Calcs Standard'!U157)*0.0283168)))),"")</f>
        <v/>
      </c>
      <c r="E156" s="11" t="str">
        <f>IFERROR(IF(F156="","",(IF('Backend Calcs Standard'!$A$12=1,'Backend Calcs Standard'!V157,(('Backend Calcs Standard'!V157)*0.0283168)))),"")</f>
        <v/>
      </c>
      <c r="F156" s="7" t="str">
        <f>IF(I156="","",(IF('Backend Calcs Standard'!$A$12=1,'Backend Calcs Standard'!W157,('Backend Calcs Standard'!W157*0.0283168))))</f>
        <v/>
      </c>
      <c r="G156" s="7" t="str">
        <f t="shared" si="4"/>
        <v/>
      </c>
      <c r="H156" s="7" t="str">
        <f>IF('Backend Calcs Standard'!$A$12=1,'Backend Calcs Standard'!X157,('Backend Calcs Standard'!X157*0.0283168))</f>
        <v/>
      </c>
      <c r="I156" s="7" t="str">
        <f>IFERROR(IF(H156="","",(IF('Backend Calcs Standard'!$A$12=1,'Backend Calcs Standard'!Y157,'Backend Calcs Standard'!Y157*0.0283168))),"")</f>
        <v/>
      </c>
      <c r="J156" s="7" t="str">
        <f>IF(A156="","",IF('Backend Calcs Standard'!$A$12=1,'Backend Calcs Standard'!Z157,'Backend Calcs Standard'!O157))</f>
        <v/>
      </c>
    </row>
    <row r="157" spans="1:10" x14ac:dyDescent="0.25">
      <c r="A157" s="14" t="str">
        <f>IFERROR(IF(B157="","",'Backend Calcs Standard'!P158),"")</f>
        <v/>
      </c>
      <c r="B157" s="11" t="str">
        <f>IFERROR(IF(C157="","",(IF('Backend Calcs Standard'!$A$12=1,'Backend Calcs Standard'!S158,(('Backend Calcs Standard'!S158)*0.0283168)))),"")</f>
        <v/>
      </c>
      <c r="C157" s="11" t="str">
        <f>IFERROR(IF(D157="","",(IF('Backend Calcs Standard'!$A$12=1,'Backend Calcs Standard'!T158,(('Backend Calcs Standard'!T158)*0.0283168)))),"")</f>
        <v/>
      </c>
      <c r="D157" s="11" t="str">
        <f>IFERROR(IF(E157="","",(IF('Backend Calcs Standard'!$A$12=1,'Backend Calcs Standard'!U158,(('Backend Calcs Standard'!U158)*0.0283168)))),"")</f>
        <v/>
      </c>
      <c r="E157" s="11" t="str">
        <f>IFERROR(IF(F157="","",(IF('Backend Calcs Standard'!$A$12=1,'Backend Calcs Standard'!V158,(('Backend Calcs Standard'!V158)*0.0283168)))),"")</f>
        <v/>
      </c>
      <c r="F157" s="7" t="str">
        <f>IF(I157="","",(IF('Backend Calcs Standard'!$A$12=1,'Backend Calcs Standard'!W158,('Backend Calcs Standard'!W158*0.0283168))))</f>
        <v/>
      </c>
      <c r="G157" s="7" t="str">
        <f t="shared" si="4"/>
        <v/>
      </c>
      <c r="H157" s="7" t="str">
        <f>IF('Backend Calcs Standard'!$A$12=1,'Backend Calcs Standard'!X158,('Backend Calcs Standard'!X158*0.0283168))</f>
        <v/>
      </c>
      <c r="I157" s="7" t="str">
        <f>IFERROR(IF(H157="","",(IF('Backend Calcs Standard'!$A$12=1,'Backend Calcs Standard'!Y158,'Backend Calcs Standard'!Y158*0.0283168))),"")</f>
        <v/>
      </c>
      <c r="J157" s="7" t="str">
        <f>IF(A157="","",IF('Backend Calcs Standard'!$A$12=1,'Backend Calcs Standard'!Z158,'Backend Calcs Standard'!O158))</f>
        <v/>
      </c>
    </row>
    <row r="158" spans="1:10" x14ac:dyDescent="0.25">
      <c r="A158" s="14" t="str">
        <f>IFERROR(IF(B158="","",'Backend Calcs Standard'!P159),"")</f>
        <v/>
      </c>
      <c r="B158" s="11" t="str">
        <f>IFERROR(IF(C158="","",(IF('Backend Calcs Standard'!$A$12=1,'Backend Calcs Standard'!S159,(('Backend Calcs Standard'!S159)*0.0283168)))),"")</f>
        <v/>
      </c>
      <c r="C158" s="11" t="str">
        <f>IFERROR(IF(D158="","",(IF('Backend Calcs Standard'!$A$12=1,'Backend Calcs Standard'!T159,(('Backend Calcs Standard'!T159)*0.0283168)))),"")</f>
        <v/>
      </c>
      <c r="D158" s="11" t="str">
        <f>IFERROR(IF(E158="","",(IF('Backend Calcs Standard'!$A$12=1,'Backend Calcs Standard'!U159,(('Backend Calcs Standard'!U159)*0.0283168)))),"")</f>
        <v/>
      </c>
      <c r="E158" s="11" t="str">
        <f>IFERROR(IF(F158="","",(IF('Backend Calcs Standard'!$A$12=1,'Backend Calcs Standard'!V159,(('Backend Calcs Standard'!V159)*0.0283168)))),"")</f>
        <v/>
      </c>
      <c r="F158" s="7" t="str">
        <f>IF(I158="","",(IF('Backend Calcs Standard'!$A$12=1,'Backend Calcs Standard'!W159,('Backend Calcs Standard'!W159*0.0283168))))</f>
        <v/>
      </c>
      <c r="G158" s="7" t="str">
        <f t="shared" si="4"/>
        <v/>
      </c>
      <c r="H158" s="7" t="str">
        <f>IF('Backend Calcs Standard'!$A$12=1,'Backend Calcs Standard'!X159,('Backend Calcs Standard'!X159*0.0283168))</f>
        <v/>
      </c>
      <c r="I158" s="7" t="str">
        <f>IFERROR(IF(H158="","",(IF('Backend Calcs Standard'!$A$12=1,'Backend Calcs Standard'!Y159,'Backend Calcs Standard'!Y159*0.0283168))),"")</f>
        <v/>
      </c>
      <c r="J158" s="7" t="str">
        <f>IF(A158="","",IF('Backend Calcs Standard'!$A$12=1,'Backend Calcs Standard'!Z159,'Backend Calcs Standard'!O159))</f>
        <v/>
      </c>
    </row>
    <row r="159" spans="1:10" x14ac:dyDescent="0.25">
      <c r="A159" s="14" t="str">
        <f>IFERROR(IF(B159="","",'Backend Calcs Standard'!P160),"")</f>
        <v/>
      </c>
      <c r="B159" s="11" t="str">
        <f>IFERROR(IF(C159="","",(IF('Backend Calcs Standard'!$A$12=1,'Backend Calcs Standard'!S160,(('Backend Calcs Standard'!S160)*0.0283168)))),"")</f>
        <v/>
      </c>
      <c r="C159" s="11" t="str">
        <f>IFERROR(IF(D159="","",(IF('Backend Calcs Standard'!$A$12=1,'Backend Calcs Standard'!T160,(('Backend Calcs Standard'!T160)*0.0283168)))),"")</f>
        <v/>
      </c>
      <c r="D159" s="11" t="str">
        <f>IFERROR(IF(E159="","",(IF('Backend Calcs Standard'!$A$12=1,'Backend Calcs Standard'!U160,(('Backend Calcs Standard'!U160)*0.0283168)))),"")</f>
        <v/>
      </c>
      <c r="E159" s="11" t="str">
        <f>IFERROR(IF(F159="","",(IF('Backend Calcs Standard'!$A$12=1,'Backend Calcs Standard'!V160,(('Backend Calcs Standard'!V160)*0.0283168)))),"")</f>
        <v/>
      </c>
      <c r="F159" s="7" t="str">
        <f>IF(I159="","",(IF('Backend Calcs Standard'!$A$12=1,'Backend Calcs Standard'!W160,('Backend Calcs Standard'!W160*0.0283168))))</f>
        <v/>
      </c>
      <c r="G159" s="7" t="str">
        <f t="shared" si="4"/>
        <v/>
      </c>
      <c r="H159" s="7" t="str">
        <f>IF('Backend Calcs Standard'!$A$12=1,'Backend Calcs Standard'!X160,('Backend Calcs Standard'!X160*0.0283168))</f>
        <v/>
      </c>
      <c r="I159" s="7" t="str">
        <f>IFERROR(IF(H159="","",(IF('Backend Calcs Standard'!$A$12=1,'Backend Calcs Standard'!Y160,'Backend Calcs Standard'!Y160*0.0283168))),"")</f>
        <v/>
      </c>
      <c r="J159" s="7" t="str">
        <f>IF(A159="","",IF('Backend Calcs Standard'!$A$12=1,'Backend Calcs Standard'!Z160,'Backend Calcs Standard'!O160))</f>
        <v/>
      </c>
    </row>
    <row r="160" spans="1:10" x14ac:dyDescent="0.25">
      <c r="A160" s="14" t="str">
        <f>IFERROR(IF(B160="","",'Backend Calcs Standard'!P161),"")</f>
        <v/>
      </c>
      <c r="B160" s="11" t="str">
        <f>IFERROR(IF(C160="","",(IF('Backend Calcs Standard'!$A$12=1,'Backend Calcs Standard'!S161,(('Backend Calcs Standard'!S161)*0.0283168)))),"")</f>
        <v/>
      </c>
      <c r="C160" s="11" t="str">
        <f>IFERROR(IF(D160="","",(IF('Backend Calcs Standard'!$A$12=1,'Backend Calcs Standard'!T161,(('Backend Calcs Standard'!T161)*0.0283168)))),"")</f>
        <v/>
      </c>
      <c r="D160" s="11" t="str">
        <f>IFERROR(IF(E160="","",(IF('Backend Calcs Standard'!$A$12=1,'Backend Calcs Standard'!U161,(('Backend Calcs Standard'!U161)*0.0283168)))),"")</f>
        <v/>
      </c>
      <c r="E160" s="11" t="str">
        <f>IFERROR(IF(F160="","",(IF('Backend Calcs Standard'!$A$12=1,'Backend Calcs Standard'!V161,(('Backend Calcs Standard'!V161)*0.0283168)))),"")</f>
        <v/>
      </c>
      <c r="F160" s="7" t="str">
        <f>IF(I160="","",(IF('Backend Calcs Standard'!$A$12=1,'Backend Calcs Standard'!W161,('Backend Calcs Standard'!W161*0.0283168))))</f>
        <v/>
      </c>
      <c r="G160" s="7" t="str">
        <f t="shared" si="4"/>
        <v/>
      </c>
      <c r="H160" s="7" t="str">
        <f>IF('Backend Calcs Standard'!$A$12=1,'Backend Calcs Standard'!X161,('Backend Calcs Standard'!X161*0.0283168))</f>
        <v/>
      </c>
      <c r="I160" s="7" t="str">
        <f>IFERROR(IF(H160="","",(IF('Backend Calcs Standard'!$A$12=1,'Backend Calcs Standard'!Y161,'Backend Calcs Standard'!Y161*0.0283168))),"")</f>
        <v/>
      </c>
      <c r="J160" s="7" t="str">
        <f>IF(A160="","",IF('Backend Calcs Standard'!$A$12=1,'Backend Calcs Standard'!Z161,'Backend Calcs Standard'!O161))</f>
        <v/>
      </c>
    </row>
    <row r="161" spans="1:10" x14ac:dyDescent="0.25">
      <c r="A161" s="14" t="str">
        <f>IFERROR(IF(B161="","",'Backend Calcs Standard'!P162),"")</f>
        <v/>
      </c>
      <c r="B161" s="11" t="str">
        <f>IFERROR(IF(C161="","",(IF('Backend Calcs Standard'!$A$12=1,'Backend Calcs Standard'!S162,(('Backend Calcs Standard'!S162)*0.0283168)))),"")</f>
        <v/>
      </c>
      <c r="C161" s="11" t="str">
        <f>IFERROR(IF(D161="","",(IF('Backend Calcs Standard'!$A$12=1,'Backend Calcs Standard'!T162,(('Backend Calcs Standard'!T162)*0.0283168)))),"")</f>
        <v/>
      </c>
      <c r="D161" s="11" t="str">
        <f>IFERROR(IF(E161="","",(IF('Backend Calcs Standard'!$A$12=1,'Backend Calcs Standard'!U162,(('Backend Calcs Standard'!U162)*0.0283168)))),"")</f>
        <v/>
      </c>
      <c r="E161" s="11" t="str">
        <f>IFERROR(IF(F161="","",(IF('Backend Calcs Standard'!$A$12=1,'Backend Calcs Standard'!V162,(('Backend Calcs Standard'!V162)*0.0283168)))),"")</f>
        <v/>
      </c>
      <c r="F161" s="7" t="str">
        <f>IF(I161="","",(IF('Backend Calcs Standard'!$A$12=1,'Backend Calcs Standard'!W162,('Backend Calcs Standard'!W162*0.0283168))))</f>
        <v/>
      </c>
      <c r="G161" s="7" t="str">
        <f t="shared" si="4"/>
        <v/>
      </c>
      <c r="H161" s="7" t="str">
        <f>IF('Backend Calcs Standard'!$A$12=1,'Backend Calcs Standard'!X162,('Backend Calcs Standard'!X162*0.0283168))</f>
        <v/>
      </c>
      <c r="I161" s="7" t="str">
        <f>IFERROR(IF(H161="","",(IF('Backend Calcs Standard'!$A$12=1,'Backend Calcs Standard'!Y162,'Backend Calcs Standard'!Y162*0.0283168))),"")</f>
        <v/>
      </c>
      <c r="J161" s="7" t="str">
        <f>IF(A161="","",IF('Backend Calcs Standard'!$A$12=1,'Backend Calcs Standard'!Z162,'Backend Calcs Standard'!O162))</f>
        <v/>
      </c>
    </row>
    <row r="162" spans="1:10" x14ac:dyDescent="0.25">
      <c r="A162" s="14" t="str">
        <f>IFERROR(IF(B162="","",'Backend Calcs Standard'!P163),"")</f>
        <v/>
      </c>
      <c r="B162" s="11" t="str">
        <f>IFERROR(IF(C162="","",(IF('Backend Calcs Standard'!$A$12=1,'Backend Calcs Standard'!S163,(('Backend Calcs Standard'!S163)*0.0283168)))),"")</f>
        <v/>
      </c>
      <c r="C162" s="11" t="str">
        <f>IFERROR(IF(D162="","",(IF('Backend Calcs Standard'!$A$12=1,'Backend Calcs Standard'!T163,(('Backend Calcs Standard'!T163)*0.0283168)))),"")</f>
        <v/>
      </c>
      <c r="D162" s="11" t="str">
        <f>IFERROR(IF(E162="","",(IF('Backend Calcs Standard'!$A$12=1,'Backend Calcs Standard'!U163,(('Backend Calcs Standard'!U163)*0.0283168)))),"")</f>
        <v/>
      </c>
      <c r="E162" s="11" t="str">
        <f>IFERROR(IF(F162="","",(IF('Backend Calcs Standard'!$A$12=1,'Backend Calcs Standard'!V163,(('Backend Calcs Standard'!V163)*0.0283168)))),"")</f>
        <v/>
      </c>
      <c r="F162" s="7" t="str">
        <f>IF(I162="","",(IF('Backend Calcs Standard'!$A$12=1,'Backend Calcs Standard'!W163,('Backend Calcs Standard'!W163*0.0283168))))</f>
        <v/>
      </c>
      <c r="G162" s="7" t="str">
        <f t="shared" si="4"/>
        <v/>
      </c>
      <c r="H162" s="7" t="str">
        <f>IF('Backend Calcs Standard'!$A$12=1,'Backend Calcs Standard'!X163,('Backend Calcs Standard'!X163*0.0283168))</f>
        <v/>
      </c>
      <c r="I162" s="7" t="str">
        <f>IFERROR(IF(H162="","",(IF('Backend Calcs Standard'!$A$12=1,'Backend Calcs Standard'!Y163,'Backend Calcs Standard'!Y163*0.0283168))),"")</f>
        <v/>
      </c>
      <c r="J162" s="7" t="str">
        <f>IF(A162="","",IF('Backend Calcs Standard'!$A$12=1,'Backend Calcs Standard'!Z163,'Backend Calcs Standard'!O163))</f>
        <v/>
      </c>
    </row>
    <row r="163" spans="1:10" x14ac:dyDescent="0.25">
      <c r="A163" s="14" t="str">
        <f>IFERROR(IF(B163="","",'Backend Calcs Standard'!P164),"")</f>
        <v/>
      </c>
      <c r="B163" s="11" t="str">
        <f>IFERROR(IF(C163="","",(IF('Backend Calcs Standard'!$A$12=1,'Backend Calcs Standard'!S164,(('Backend Calcs Standard'!S164)*0.0283168)))),"")</f>
        <v/>
      </c>
      <c r="C163" s="11" t="str">
        <f>IFERROR(IF(D163="","",(IF('Backend Calcs Standard'!$A$12=1,'Backend Calcs Standard'!T164,(('Backend Calcs Standard'!T164)*0.0283168)))),"")</f>
        <v/>
      </c>
      <c r="D163" s="11" t="str">
        <f>IFERROR(IF(E163="","",(IF('Backend Calcs Standard'!$A$12=1,'Backend Calcs Standard'!U164,(('Backend Calcs Standard'!U164)*0.0283168)))),"")</f>
        <v/>
      </c>
      <c r="E163" s="11" t="str">
        <f>IFERROR(IF(F163="","",(IF('Backend Calcs Standard'!$A$12=1,'Backend Calcs Standard'!V164,(('Backend Calcs Standard'!V164)*0.0283168)))),"")</f>
        <v/>
      </c>
      <c r="F163" s="7" t="str">
        <f>IF(I163="","",(IF('Backend Calcs Standard'!$A$12=1,'Backend Calcs Standard'!W164,('Backend Calcs Standard'!W164*0.0283168))))</f>
        <v/>
      </c>
      <c r="G163" s="7" t="str">
        <f t="shared" si="4"/>
        <v/>
      </c>
      <c r="H163" s="7" t="str">
        <f>IF('Backend Calcs Standard'!$A$12=1,'Backend Calcs Standard'!X164,('Backend Calcs Standard'!X164*0.0283168))</f>
        <v/>
      </c>
      <c r="I163" s="7" t="str">
        <f>IFERROR(IF(H163="","",(IF('Backend Calcs Standard'!$A$12=1,'Backend Calcs Standard'!Y164,'Backend Calcs Standard'!Y164*0.0283168))),"")</f>
        <v/>
      </c>
      <c r="J163" s="7" t="str">
        <f>IF(A163="","",IF('Backend Calcs Standard'!$A$12=1,'Backend Calcs Standard'!Z164,'Backend Calcs Standard'!O164))</f>
        <v/>
      </c>
    </row>
    <row r="164" spans="1:10" x14ac:dyDescent="0.25">
      <c r="A164" s="14" t="str">
        <f>IFERROR(IF(B164="","",'Backend Calcs Standard'!P165),"")</f>
        <v/>
      </c>
      <c r="B164" s="11" t="str">
        <f>IFERROR(IF(C164="","",(IF('Backend Calcs Standard'!$A$12=1,'Backend Calcs Standard'!S165,(('Backend Calcs Standard'!S165)*0.0283168)))),"")</f>
        <v/>
      </c>
      <c r="C164" s="11" t="str">
        <f>IFERROR(IF(D164="","",(IF('Backend Calcs Standard'!$A$12=1,'Backend Calcs Standard'!T165,(('Backend Calcs Standard'!T165)*0.0283168)))),"")</f>
        <v/>
      </c>
      <c r="D164" s="11" t="str">
        <f>IFERROR(IF(E164="","",(IF('Backend Calcs Standard'!$A$12=1,'Backend Calcs Standard'!U165,(('Backend Calcs Standard'!U165)*0.0283168)))),"")</f>
        <v/>
      </c>
      <c r="E164" s="11" t="str">
        <f>IFERROR(IF(F164="","",(IF('Backend Calcs Standard'!$A$12=1,'Backend Calcs Standard'!V165,(('Backend Calcs Standard'!V165)*0.0283168)))),"")</f>
        <v/>
      </c>
      <c r="F164" s="7" t="str">
        <f>IF(I164="","",(IF('Backend Calcs Standard'!$A$12=1,'Backend Calcs Standard'!W165,('Backend Calcs Standard'!W165*0.0283168))))</f>
        <v/>
      </c>
      <c r="G164" s="7" t="str">
        <f t="shared" si="4"/>
        <v/>
      </c>
      <c r="H164" s="7" t="str">
        <f>IF('Backend Calcs Standard'!$A$12=1,'Backend Calcs Standard'!X165,('Backend Calcs Standard'!X165*0.0283168))</f>
        <v/>
      </c>
      <c r="I164" s="7" t="str">
        <f>IFERROR(IF(H164="","",(IF('Backend Calcs Standard'!$A$12=1,'Backend Calcs Standard'!Y165,'Backend Calcs Standard'!Y165*0.0283168))),"")</f>
        <v/>
      </c>
      <c r="J164" s="7" t="str">
        <f>IF(A164="","",IF('Backend Calcs Standard'!$A$12=1,'Backend Calcs Standard'!Z165,'Backend Calcs Standard'!O165))</f>
        <v/>
      </c>
    </row>
    <row r="165" spans="1:10" x14ac:dyDescent="0.25">
      <c r="A165" s="14" t="str">
        <f>IFERROR(IF(B165="","",'Backend Calcs Standard'!P166),"")</f>
        <v/>
      </c>
      <c r="B165" s="11" t="str">
        <f>IFERROR(IF(C165="","",(IF('Backend Calcs Standard'!$A$12=1,'Backend Calcs Standard'!S166,(('Backend Calcs Standard'!S166)*0.0283168)))),"")</f>
        <v/>
      </c>
      <c r="C165" s="11" t="str">
        <f>IFERROR(IF(D165="","",(IF('Backend Calcs Standard'!$A$12=1,'Backend Calcs Standard'!T166,(('Backend Calcs Standard'!T166)*0.0283168)))),"")</f>
        <v/>
      </c>
      <c r="D165" s="11" t="str">
        <f>IFERROR(IF(E165="","",(IF('Backend Calcs Standard'!$A$12=1,'Backend Calcs Standard'!U166,(('Backend Calcs Standard'!U166)*0.0283168)))),"")</f>
        <v/>
      </c>
      <c r="E165" s="11" t="str">
        <f>IFERROR(IF(F165="","",(IF('Backend Calcs Standard'!$A$12=1,'Backend Calcs Standard'!V166,(('Backend Calcs Standard'!V166)*0.0283168)))),"")</f>
        <v/>
      </c>
      <c r="F165" s="7" t="str">
        <f>IF(I165="","",(IF('Backend Calcs Standard'!$A$12=1,'Backend Calcs Standard'!W166,('Backend Calcs Standard'!W166*0.0283168))))</f>
        <v/>
      </c>
      <c r="G165" s="7" t="str">
        <f t="shared" si="4"/>
        <v/>
      </c>
      <c r="H165" s="7" t="str">
        <f>IF('Backend Calcs Standard'!$A$12=1,'Backend Calcs Standard'!X166,('Backend Calcs Standard'!X166*0.0283168))</f>
        <v/>
      </c>
      <c r="I165" s="7" t="str">
        <f>IFERROR(IF(H165="","",(IF('Backend Calcs Standard'!$A$12=1,'Backend Calcs Standard'!Y166,'Backend Calcs Standard'!Y166*0.0283168))),"")</f>
        <v/>
      </c>
      <c r="J165" s="7" t="str">
        <f>IF(A165="","",IF('Backend Calcs Standard'!$A$12=1,'Backend Calcs Standard'!Z166,'Backend Calcs Standard'!O166))</f>
        <v/>
      </c>
    </row>
    <row r="166" spans="1:10" x14ac:dyDescent="0.25">
      <c r="A166" s="14" t="str">
        <f>IFERROR(IF(B166="","",'Backend Calcs Standard'!P167),"")</f>
        <v/>
      </c>
      <c r="B166" s="11" t="str">
        <f>IFERROR(IF(C166="","",(IF('Backend Calcs Standard'!$A$12=1,'Backend Calcs Standard'!S167,(('Backend Calcs Standard'!S167)*0.0283168)))),"")</f>
        <v/>
      </c>
      <c r="C166" s="11" t="str">
        <f>IFERROR(IF(D166="","",(IF('Backend Calcs Standard'!$A$12=1,'Backend Calcs Standard'!T167,(('Backend Calcs Standard'!T167)*0.0283168)))),"")</f>
        <v/>
      </c>
      <c r="D166" s="11" t="str">
        <f>IFERROR(IF(E166="","",(IF('Backend Calcs Standard'!$A$12=1,'Backend Calcs Standard'!U167,(('Backend Calcs Standard'!U167)*0.0283168)))),"")</f>
        <v/>
      </c>
      <c r="E166" s="11" t="str">
        <f>IFERROR(IF(F166="","",(IF('Backend Calcs Standard'!$A$12=1,'Backend Calcs Standard'!V167,(('Backend Calcs Standard'!V167)*0.0283168)))),"")</f>
        <v/>
      </c>
      <c r="F166" s="7" t="str">
        <f>IF(I166="","",(IF('Backend Calcs Standard'!$A$12=1,'Backend Calcs Standard'!W167,('Backend Calcs Standard'!W167*0.0283168))))</f>
        <v/>
      </c>
      <c r="G166" s="7" t="str">
        <f t="shared" si="4"/>
        <v/>
      </c>
      <c r="H166" s="7" t="str">
        <f>IF('Backend Calcs Standard'!$A$12=1,'Backend Calcs Standard'!X167,('Backend Calcs Standard'!X167*0.0283168))</f>
        <v/>
      </c>
      <c r="I166" s="7" t="str">
        <f>IFERROR(IF(H166="","",(IF('Backend Calcs Standard'!$A$12=1,'Backend Calcs Standard'!Y167,'Backend Calcs Standard'!Y167*0.0283168))),"")</f>
        <v/>
      </c>
      <c r="J166" s="7" t="str">
        <f>IF(A166="","",IF('Backend Calcs Standard'!$A$12=1,'Backend Calcs Standard'!Z167,'Backend Calcs Standard'!O167))</f>
        <v/>
      </c>
    </row>
    <row r="167" spans="1:10" x14ac:dyDescent="0.25">
      <c r="A167" s="14" t="str">
        <f>IFERROR(IF(B167="","",'Backend Calcs Standard'!P168),"")</f>
        <v/>
      </c>
      <c r="B167" s="11" t="str">
        <f>IFERROR(IF(C167="","",(IF('Backend Calcs Standard'!$A$12=1,'Backend Calcs Standard'!S168,(('Backend Calcs Standard'!S168)*0.0283168)))),"")</f>
        <v/>
      </c>
      <c r="C167" s="11" t="str">
        <f>IFERROR(IF(D167="","",(IF('Backend Calcs Standard'!$A$12=1,'Backend Calcs Standard'!T168,(('Backend Calcs Standard'!T168)*0.0283168)))),"")</f>
        <v/>
      </c>
      <c r="D167" s="11" t="str">
        <f>IFERROR(IF(E167="","",(IF('Backend Calcs Standard'!$A$12=1,'Backend Calcs Standard'!U168,(('Backend Calcs Standard'!U168)*0.0283168)))),"")</f>
        <v/>
      </c>
      <c r="E167" s="11" t="str">
        <f>IFERROR(IF(F167="","",(IF('Backend Calcs Standard'!$A$12=1,'Backend Calcs Standard'!V168,(('Backend Calcs Standard'!V168)*0.0283168)))),"")</f>
        <v/>
      </c>
      <c r="F167" s="7" t="str">
        <f>IF(I167="","",(IF('Backend Calcs Standard'!$A$12=1,'Backend Calcs Standard'!W168,('Backend Calcs Standard'!W168*0.0283168))))</f>
        <v/>
      </c>
      <c r="G167" s="7" t="str">
        <f t="shared" si="4"/>
        <v/>
      </c>
      <c r="H167" s="7" t="str">
        <f>IF('Backend Calcs Standard'!$A$12=1,'Backend Calcs Standard'!X168,('Backend Calcs Standard'!X168*0.0283168))</f>
        <v/>
      </c>
      <c r="I167" s="7" t="str">
        <f>IFERROR(IF(H167="","",(IF('Backend Calcs Standard'!$A$12=1,'Backend Calcs Standard'!Y168,'Backend Calcs Standard'!Y168*0.0283168))),"")</f>
        <v/>
      </c>
      <c r="J167" s="7" t="str">
        <f>IF(A167="","",IF('Backend Calcs Standard'!$A$12=1,'Backend Calcs Standard'!Z168,'Backend Calcs Standard'!O168))</f>
        <v/>
      </c>
    </row>
    <row r="168" spans="1:10" x14ac:dyDescent="0.25">
      <c r="A168" s="14" t="str">
        <f>IFERROR(IF(B168="","",'Backend Calcs Standard'!P169),"")</f>
        <v/>
      </c>
      <c r="B168" s="11" t="str">
        <f>IFERROR(IF(C168="","",(IF('Backend Calcs Standard'!$A$12=1,'Backend Calcs Standard'!S169,(('Backend Calcs Standard'!S169)*0.0283168)))),"")</f>
        <v/>
      </c>
      <c r="C168" s="11" t="str">
        <f>IFERROR(IF(D168="","",(IF('Backend Calcs Standard'!$A$12=1,'Backend Calcs Standard'!T169,(('Backend Calcs Standard'!T169)*0.0283168)))),"")</f>
        <v/>
      </c>
      <c r="D168" s="11" t="str">
        <f>IFERROR(IF(E168="","",(IF('Backend Calcs Standard'!$A$12=1,'Backend Calcs Standard'!U169,(('Backend Calcs Standard'!U169)*0.0283168)))),"")</f>
        <v/>
      </c>
      <c r="E168" s="11" t="str">
        <f>IFERROR(IF(F168="","",(IF('Backend Calcs Standard'!$A$12=1,'Backend Calcs Standard'!V169,(('Backend Calcs Standard'!V169)*0.0283168)))),"")</f>
        <v/>
      </c>
      <c r="F168" s="7" t="str">
        <f>IF(I168="","",(IF('Backend Calcs Standard'!$A$12=1,'Backend Calcs Standard'!W169,('Backend Calcs Standard'!W169*0.0283168))))</f>
        <v/>
      </c>
      <c r="G168" s="7" t="str">
        <f t="shared" si="4"/>
        <v/>
      </c>
      <c r="H168" s="7" t="str">
        <f>IF('Backend Calcs Standard'!$A$12=1,'Backend Calcs Standard'!X169,('Backend Calcs Standard'!X169*0.0283168))</f>
        <v/>
      </c>
      <c r="I168" s="7" t="str">
        <f>IFERROR(IF(H168="","",(IF('Backend Calcs Standard'!$A$12=1,'Backend Calcs Standard'!Y169,'Backend Calcs Standard'!Y169*0.0283168))),"")</f>
        <v/>
      </c>
      <c r="J168" s="7" t="str">
        <f>IF(A168="","",IF('Backend Calcs Standard'!$A$12=1,'Backend Calcs Standard'!Z169,'Backend Calcs Standard'!O169))</f>
        <v/>
      </c>
    </row>
    <row r="169" spans="1:10" x14ac:dyDescent="0.25">
      <c r="A169" s="14" t="str">
        <f>IFERROR(IF(B169="","",'Backend Calcs Standard'!P170),"")</f>
        <v/>
      </c>
      <c r="B169" s="11" t="str">
        <f>IFERROR(IF(C169="","",(IF('Backend Calcs Standard'!$A$12=1,'Backend Calcs Standard'!S170,(('Backend Calcs Standard'!S170)*0.0283168)))),"")</f>
        <v/>
      </c>
      <c r="C169" s="11" t="str">
        <f>IFERROR(IF(D169="","",(IF('Backend Calcs Standard'!$A$12=1,'Backend Calcs Standard'!T170,(('Backend Calcs Standard'!T170)*0.0283168)))),"")</f>
        <v/>
      </c>
      <c r="D169" s="11" t="str">
        <f>IFERROR(IF(E169="","",(IF('Backend Calcs Standard'!$A$12=1,'Backend Calcs Standard'!U170,(('Backend Calcs Standard'!U170)*0.0283168)))),"")</f>
        <v/>
      </c>
      <c r="E169" s="11" t="str">
        <f>IFERROR(IF(F169="","",(IF('Backend Calcs Standard'!$A$12=1,'Backend Calcs Standard'!V170,(('Backend Calcs Standard'!V170)*0.0283168)))),"")</f>
        <v/>
      </c>
      <c r="F169" s="7" t="str">
        <f>IF(I169="","",(IF('Backend Calcs Standard'!$A$12=1,'Backend Calcs Standard'!W170,('Backend Calcs Standard'!W170*0.0283168))))</f>
        <v/>
      </c>
      <c r="G169" s="7" t="str">
        <f t="shared" si="4"/>
        <v/>
      </c>
      <c r="H169" s="7" t="str">
        <f>IF('Backend Calcs Standard'!$A$12=1,'Backend Calcs Standard'!X170,('Backend Calcs Standard'!X170*0.0283168))</f>
        <v/>
      </c>
      <c r="I169" s="7" t="str">
        <f>IFERROR(IF(H169="","",(IF('Backend Calcs Standard'!$A$12=1,'Backend Calcs Standard'!Y170,'Backend Calcs Standard'!Y170*0.0283168))),"")</f>
        <v/>
      </c>
      <c r="J169" s="7" t="str">
        <f>IF(A169="","",IF('Backend Calcs Standard'!$A$12=1,'Backend Calcs Standard'!Z170,'Backend Calcs Standard'!O170))</f>
        <v/>
      </c>
    </row>
    <row r="170" spans="1:10" x14ac:dyDescent="0.25">
      <c r="A170" s="14" t="str">
        <f>IFERROR(IF(B170="","",'Backend Calcs Standard'!P171),"")</f>
        <v/>
      </c>
      <c r="B170" s="11" t="str">
        <f>IFERROR(IF(C170="","",(IF('Backend Calcs Standard'!$A$12=1,'Backend Calcs Standard'!S171,(('Backend Calcs Standard'!S171)*0.0283168)))),"")</f>
        <v/>
      </c>
      <c r="C170" s="11" t="str">
        <f>IFERROR(IF(D170="","",(IF('Backend Calcs Standard'!$A$12=1,'Backend Calcs Standard'!T171,(('Backend Calcs Standard'!T171)*0.0283168)))),"")</f>
        <v/>
      </c>
      <c r="D170" s="11" t="str">
        <f>IFERROR(IF(E170="","",(IF('Backend Calcs Standard'!$A$12=1,'Backend Calcs Standard'!U171,(('Backend Calcs Standard'!U171)*0.0283168)))),"")</f>
        <v/>
      </c>
      <c r="E170" s="11" t="str">
        <f>IFERROR(IF(F170="","",(IF('Backend Calcs Standard'!$A$12=1,'Backend Calcs Standard'!V171,(('Backend Calcs Standard'!V171)*0.0283168)))),"")</f>
        <v/>
      </c>
      <c r="F170" s="7" t="str">
        <f>IF(I170="","",(IF('Backend Calcs Standard'!$A$12=1,'Backend Calcs Standard'!W171,('Backend Calcs Standard'!W171*0.0283168))))</f>
        <v/>
      </c>
      <c r="G170" s="7" t="str">
        <f t="shared" si="4"/>
        <v/>
      </c>
      <c r="H170" s="7" t="str">
        <f>IF('Backend Calcs Standard'!$A$12=1,'Backend Calcs Standard'!X171,('Backend Calcs Standard'!X171*0.0283168))</f>
        <v/>
      </c>
      <c r="I170" s="7" t="str">
        <f>IFERROR(IF(H170="","",(IF('Backend Calcs Standard'!$A$12=1,'Backend Calcs Standard'!Y171,'Backend Calcs Standard'!Y171*0.0283168))),"")</f>
        <v/>
      </c>
      <c r="J170" s="7" t="str">
        <f>IF(A170="","",IF('Backend Calcs Standard'!$A$12=1,'Backend Calcs Standard'!Z171,'Backend Calcs Standard'!O171))</f>
        <v/>
      </c>
    </row>
    <row r="171" spans="1:10" x14ac:dyDescent="0.25">
      <c r="A171" s="14" t="str">
        <f>IFERROR(IF(B171="","",'Backend Calcs Standard'!P172),"")</f>
        <v/>
      </c>
      <c r="B171" s="11" t="str">
        <f>IFERROR(IF(C171="","",(IF('Backend Calcs Standard'!$A$12=1,'Backend Calcs Standard'!S172,(('Backend Calcs Standard'!S172)*0.0283168)))),"")</f>
        <v/>
      </c>
      <c r="C171" s="11" t="str">
        <f>IFERROR(IF(D171="","",(IF('Backend Calcs Standard'!$A$12=1,'Backend Calcs Standard'!T172,(('Backend Calcs Standard'!T172)*0.0283168)))),"")</f>
        <v/>
      </c>
      <c r="D171" s="11" t="str">
        <f>IFERROR(IF(E171="","",(IF('Backend Calcs Standard'!$A$12=1,'Backend Calcs Standard'!U172,(('Backend Calcs Standard'!U172)*0.0283168)))),"")</f>
        <v/>
      </c>
      <c r="E171" s="11" t="str">
        <f>IFERROR(IF(F171="","",(IF('Backend Calcs Standard'!$A$12=1,'Backend Calcs Standard'!V172,(('Backend Calcs Standard'!V172)*0.0283168)))),"")</f>
        <v/>
      </c>
      <c r="F171" s="7" t="str">
        <f>IF(I171="","",(IF('Backend Calcs Standard'!$A$12=1,'Backend Calcs Standard'!W172,('Backend Calcs Standard'!W172*0.0283168))))</f>
        <v/>
      </c>
      <c r="G171" s="7" t="str">
        <f t="shared" si="4"/>
        <v/>
      </c>
      <c r="H171" s="7" t="str">
        <f>IF('Backend Calcs Standard'!$A$12=1,'Backend Calcs Standard'!X172,('Backend Calcs Standard'!X172*0.0283168))</f>
        <v/>
      </c>
      <c r="I171" s="7" t="str">
        <f>IFERROR(IF(H171="","",(IF('Backend Calcs Standard'!$A$12=1,'Backend Calcs Standard'!Y172,'Backend Calcs Standard'!Y172*0.0283168))),"")</f>
        <v/>
      </c>
      <c r="J171" s="7" t="str">
        <f>IF(A171="","",IF('Backend Calcs Standard'!$A$12=1,'Backend Calcs Standard'!Z172,'Backend Calcs Standard'!O172))</f>
        <v/>
      </c>
    </row>
    <row r="172" spans="1:10" x14ac:dyDescent="0.25">
      <c r="A172" s="14" t="str">
        <f>IFERROR(IF(B172="","",'Backend Calcs Standard'!P173),"")</f>
        <v/>
      </c>
      <c r="B172" s="11" t="str">
        <f>IFERROR(IF(C172="","",(IF('Backend Calcs Standard'!$A$12=1,'Backend Calcs Standard'!S173,(('Backend Calcs Standard'!S173)*0.0283168)))),"")</f>
        <v/>
      </c>
      <c r="C172" s="11" t="str">
        <f>IFERROR(IF(D172="","",(IF('Backend Calcs Standard'!$A$12=1,'Backend Calcs Standard'!T173,(('Backend Calcs Standard'!T173)*0.0283168)))),"")</f>
        <v/>
      </c>
      <c r="D172" s="11" t="str">
        <f>IFERROR(IF(E172="","",(IF('Backend Calcs Standard'!$A$12=1,'Backend Calcs Standard'!U173,(('Backend Calcs Standard'!U173)*0.0283168)))),"")</f>
        <v/>
      </c>
      <c r="E172" s="11" t="str">
        <f>IFERROR(IF(F172="","",(IF('Backend Calcs Standard'!$A$12=1,'Backend Calcs Standard'!V173,(('Backend Calcs Standard'!V173)*0.0283168)))),"")</f>
        <v/>
      </c>
      <c r="F172" s="7" t="str">
        <f>IF(I172="","",(IF('Backend Calcs Standard'!$A$12=1,'Backend Calcs Standard'!W173,('Backend Calcs Standard'!W173*0.0283168))))</f>
        <v/>
      </c>
      <c r="G172" s="7" t="str">
        <f t="shared" si="4"/>
        <v/>
      </c>
      <c r="H172" s="7" t="str">
        <f>IF('Backend Calcs Standard'!$A$12=1,'Backend Calcs Standard'!X173,('Backend Calcs Standard'!X173*0.0283168))</f>
        <v/>
      </c>
      <c r="I172" s="7" t="str">
        <f>IFERROR(IF(H172="","",(IF('Backend Calcs Standard'!$A$12=1,'Backend Calcs Standard'!Y173,'Backend Calcs Standard'!Y173*0.0283168))),"")</f>
        <v/>
      </c>
      <c r="J172" s="7" t="str">
        <f>IF(A172="","",IF('Backend Calcs Standard'!$A$12=1,'Backend Calcs Standard'!Z173,'Backend Calcs Standard'!O173))</f>
        <v/>
      </c>
    </row>
    <row r="173" spans="1:10" x14ac:dyDescent="0.25">
      <c r="A173" s="14" t="str">
        <f>IFERROR(IF(B173="","",'Backend Calcs Standard'!P174),"")</f>
        <v/>
      </c>
      <c r="B173" s="11" t="str">
        <f>IFERROR(IF(C173="","",(IF('Backend Calcs Standard'!$A$12=1,'Backend Calcs Standard'!S174,(('Backend Calcs Standard'!S174)*0.0283168)))),"")</f>
        <v/>
      </c>
      <c r="C173" s="11" t="str">
        <f>IFERROR(IF(D173="","",(IF('Backend Calcs Standard'!$A$12=1,'Backend Calcs Standard'!T174,(('Backend Calcs Standard'!T174)*0.0283168)))),"")</f>
        <v/>
      </c>
      <c r="D173" s="11" t="str">
        <f>IFERROR(IF(E173="","",(IF('Backend Calcs Standard'!$A$12=1,'Backend Calcs Standard'!U174,(('Backend Calcs Standard'!U174)*0.0283168)))),"")</f>
        <v/>
      </c>
      <c r="E173" s="11" t="str">
        <f>IFERROR(IF(F173="","",(IF('Backend Calcs Standard'!$A$12=1,'Backend Calcs Standard'!V174,(('Backend Calcs Standard'!V174)*0.0283168)))),"")</f>
        <v/>
      </c>
      <c r="F173" s="7" t="str">
        <f>IF(I173="","",(IF('Backend Calcs Standard'!$A$12=1,'Backend Calcs Standard'!W174,('Backend Calcs Standard'!W174*0.0283168))))</f>
        <v/>
      </c>
      <c r="G173" s="7" t="str">
        <f t="shared" si="4"/>
        <v/>
      </c>
      <c r="H173" s="7" t="str">
        <f>IF('Backend Calcs Standard'!$A$12=1,'Backend Calcs Standard'!X174,('Backend Calcs Standard'!X174*0.0283168))</f>
        <v/>
      </c>
      <c r="I173" s="7" t="str">
        <f>IFERROR(IF(H173="","",(IF('Backend Calcs Standard'!$A$12=1,'Backend Calcs Standard'!Y174,'Backend Calcs Standard'!Y174*0.0283168))),"")</f>
        <v/>
      </c>
      <c r="J173" s="7" t="str">
        <f>IF(A173="","",IF('Backend Calcs Standard'!$A$12=1,'Backend Calcs Standard'!Z174,'Backend Calcs Standard'!O174))</f>
        <v/>
      </c>
    </row>
    <row r="174" spans="1:10" x14ac:dyDescent="0.25">
      <c r="A174" s="14" t="str">
        <f>IFERROR(IF(B174="","",'Backend Calcs Standard'!P175),"")</f>
        <v/>
      </c>
      <c r="B174" s="11" t="str">
        <f>IFERROR(IF(C174="","",(IF('Backend Calcs Standard'!$A$12=1,'Backend Calcs Standard'!S175,(('Backend Calcs Standard'!S175)*0.0283168)))),"")</f>
        <v/>
      </c>
      <c r="C174" s="11" t="str">
        <f>IFERROR(IF(D174="","",(IF('Backend Calcs Standard'!$A$12=1,'Backend Calcs Standard'!T175,(('Backend Calcs Standard'!T175)*0.0283168)))),"")</f>
        <v/>
      </c>
      <c r="D174" s="11" t="str">
        <f>IFERROR(IF(E174="","",(IF('Backend Calcs Standard'!$A$12=1,'Backend Calcs Standard'!U175,(('Backend Calcs Standard'!U175)*0.0283168)))),"")</f>
        <v/>
      </c>
      <c r="E174" s="11" t="str">
        <f>IFERROR(IF(F174="","",(IF('Backend Calcs Standard'!$A$12=1,'Backend Calcs Standard'!V175,(('Backend Calcs Standard'!V175)*0.0283168)))),"")</f>
        <v/>
      </c>
      <c r="F174" s="7" t="str">
        <f>IF(I174="","",(IF('Backend Calcs Standard'!$A$12=1,'Backend Calcs Standard'!W175,('Backend Calcs Standard'!W175*0.0283168))))</f>
        <v/>
      </c>
      <c r="G174" s="7" t="str">
        <f t="shared" si="4"/>
        <v/>
      </c>
      <c r="H174" s="7" t="str">
        <f>IF('Backend Calcs Standard'!$A$12=1,'Backend Calcs Standard'!X175,('Backend Calcs Standard'!X175*0.0283168))</f>
        <v/>
      </c>
      <c r="I174" s="7" t="str">
        <f>IFERROR(IF(H174="","",(IF('Backend Calcs Standard'!$A$12=1,'Backend Calcs Standard'!Y175,'Backend Calcs Standard'!Y175*0.0283168))),"")</f>
        <v/>
      </c>
      <c r="J174" s="7" t="str">
        <f>IF(A174="","",IF('Backend Calcs Standard'!$A$12=1,'Backend Calcs Standard'!Z175,'Backend Calcs Standard'!O175))</f>
        <v/>
      </c>
    </row>
    <row r="175" spans="1:10" x14ac:dyDescent="0.25">
      <c r="A175" s="14" t="str">
        <f>IFERROR(IF(B175="","",'Backend Calcs Standard'!P176),"")</f>
        <v/>
      </c>
      <c r="B175" s="11" t="str">
        <f>IFERROR(IF(C175="","",(IF('Backend Calcs Standard'!$A$12=1,'Backend Calcs Standard'!S176,(('Backend Calcs Standard'!S176)*0.0283168)))),"")</f>
        <v/>
      </c>
      <c r="C175" s="11" t="str">
        <f>IFERROR(IF(D175="","",(IF('Backend Calcs Standard'!$A$12=1,'Backend Calcs Standard'!T176,(('Backend Calcs Standard'!T176)*0.0283168)))),"")</f>
        <v/>
      </c>
      <c r="D175" s="11" t="str">
        <f>IFERROR(IF(E175="","",(IF('Backend Calcs Standard'!$A$12=1,'Backend Calcs Standard'!U176,(('Backend Calcs Standard'!U176)*0.0283168)))),"")</f>
        <v/>
      </c>
      <c r="E175" s="11" t="str">
        <f>IFERROR(IF(F175="","",(IF('Backend Calcs Standard'!$A$12=1,'Backend Calcs Standard'!V176,(('Backend Calcs Standard'!V176)*0.0283168)))),"")</f>
        <v/>
      </c>
      <c r="F175" s="7" t="str">
        <f>IF(I175="","",(IF('Backend Calcs Standard'!$A$12=1,'Backend Calcs Standard'!W176,('Backend Calcs Standard'!W176*0.0283168))))</f>
        <v/>
      </c>
      <c r="G175" s="7" t="str">
        <f t="shared" si="4"/>
        <v/>
      </c>
      <c r="H175" s="7" t="str">
        <f>IF('Backend Calcs Standard'!$A$12=1,'Backend Calcs Standard'!X176,('Backend Calcs Standard'!X176*0.0283168))</f>
        <v/>
      </c>
      <c r="I175" s="7" t="str">
        <f>IFERROR(IF(H175="","",(IF('Backend Calcs Standard'!$A$12=1,'Backend Calcs Standard'!Y176,'Backend Calcs Standard'!Y176*0.0283168))),"")</f>
        <v/>
      </c>
      <c r="J175" s="7" t="str">
        <f>IF(A175="","",IF('Backend Calcs Standard'!$A$12=1,'Backend Calcs Standard'!Z176,'Backend Calcs Standard'!O176))</f>
        <v/>
      </c>
    </row>
    <row r="176" spans="1:10" x14ac:dyDescent="0.25">
      <c r="A176" s="14" t="str">
        <f>IFERROR(IF(B176="","",'Backend Calcs Standard'!P177),"")</f>
        <v/>
      </c>
      <c r="B176" s="11" t="str">
        <f>IFERROR(IF(C176="","",(IF('Backend Calcs Standard'!$A$12=1,'Backend Calcs Standard'!S177,(('Backend Calcs Standard'!S177)*0.0283168)))),"")</f>
        <v/>
      </c>
      <c r="C176" s="11" t="str">
        <f>IFERROR(IF(D176="","",(IF('Backend Calcs Standard'!$A$12=1,'Backend Calcs Standard'!T177,(('Backend Calcs Standard'!T177)*0.0283168)))),"")</f>
        <v/>
      </c>
      <c r="D176" s="11" t="str">
        <f>IFERROR(IF(E176="","",(IF('Backend Calcs Standard'!$A$12=1,'Backend Calcs Standard'!U177,(('Backend Calcs Standard'!U177)*0.0283168)))),"")</f>
        <v/>
      </c>
      <c r="E176" s="11" t="str">
        <f>IFERROR(IF(F176="","",(IF('Backend Calcs Standard'!$A$12=1,'Backend Calcs Standard'!V177,(('Backend Calcs Standard'!V177)*0.0283168)))),"")</f>
        <v/>
      </c>
      <c r="F176" s="7" t="str">
        <f>IF(I176="","",(IF('Backend Calcs Standard'!$A$12=1,'Backend Calcs Standard'!W177,('Backend Calcs Standard'!W177*0.0283168))))</f>
        <v/>
      </c>
      <c r="G176" s="7" t="str">
        <f t="shared" si="4"/>
        <v/>
      </c>
      <c r="H176" s="7" t="str">
        <f>IF('Backend Calcs Standard'!$A$12=1,'Backend Calcs Standard'!X177,('Backend Calcs Standard'!X177*0.0283168))</f>
        <v/>
      </c>
      <c r="I176" s="7" t="str">
        <f>IFERROR(IF(H176="","",(IF('Backend Calcs Standard'!$A$12=1,'Backend Calcs Standard'!Y177,'Backend Calcs Standard'!Y177*0.0283168))),"")</f>
        <v/>
      </c>
      <c r="J176" s="7" t="str">
        <f>IF(A176="","",IF('Backend Calcs Standard'!$A$12=1,'Backend Calcs Standard'!Z177,'Backend Calcs Standard'!O177))</f>
        <v/>
      </c>
    </row>
    <row r="177" spans="1:10" x14ac:dyDescent="0.25">
      <c r="A177" s="14" t="str">
        <f>IFERROR(IF(B177="","",'Backend Calcs Standard'!P178),"")</f>
        <v/>
      </c>
      <c r="B177" s="11" t="str">
        <f>IFERROR(IF(C177="","",(IF('Backend Calcs Standard'!$A$12=1,'Backend Calcs Standard'!S178,(('Backend Calcs Standard'!S178)*0.0283168)))),"")</f>
        <v/>
      </c>
      <c r="C177" s="11" t="str">
        <f>IFERROR(IF(D177="","",(IF('Backend Calcs Standard'!$A$12=1,'Backend Calcs Standard'!T178,(('Backend Calcs Standard'!T178)*0.0283168)))),"")</f>
        <v/>
      </c>
      <c r="D177" s="11" t="str">
        <f>IFERROR(IF(E177="","",(IF('Backend Calcs Standard'!$A$12=1,'Backend Calcs Standard'!U178,(('Backend Calcs Standard'!U178)*0.0283168)))),"")</f>
        <v/>
      </c>
      <c r="E177" s="11" t="str">
        <f>IFERROR(IF(F177="","",(IF('Backend Calcs Standard'!$A$12=1,'Backend Calcs Standard'!V178,(('Backend Calcs Standard'!V178)*0.0283168)))),"")</f>
        <v/>
      </c>
      <c r="F177" s="7" t="str">
        <f>IF(I177="","",(IF('Backend Calcs Standard'!$A$12=1,'Backend Calcs Standard'!W178,('Backend Calcs Standard'!W178*0.0283168))))</f>
        <v/>
      </c>
      <c r="G177" s="7" t="str">
        <f t="shared" si="4"/>
        <v/>
      </c>
      <c r="H177" s="7" t="str">
        <f>IF('Backend Calcs Standard'!$A$12=1,'Backend Calcs Standard'!X178,('Backend Calcs Standard'!X178*0.0283168))</f>
        <v/>
      </c>
      <c r="I177" s="7" t="str">
        <f>IFERROR(IF(H177="","",(IF('Backend Calcs Standard'!$A$12=1,'Backend Calcs Standard'!Y178,'Backend Calcs Standard'!Y178*0.0283168))),"")</f>
        <v/>
      </c>
      <c r="J177" s="7" t="str">
        <f>IF(A177="","",IF('Backend Calcs Standard'!$A$12=1,'Backend Calcs Standard'!Z178,'Backend Calcs Standard'!O178))</f>
        <v/>
      </c>
    </row>
    <row r="178" spans="1:10" x14ac:dyDescent="0.25">
      <c r="A178" s="14" t="str">
        <f>IFERROR(IF(B178="","",'Backend Calcs Standard'!P179),"")</f>
        <v/>
      </c>
      <c r="B178" s="11" t="str">
        <f>IFERROR(IF(C178="","",(IF('Backend Calcs Standard'!$A$12=1,'Backend Calcs Standard'!S179,(('Backend Calcs Standard'!S179)*0.0283168)))),"")</f>
        <v/>
      </c>
      <c r="C178" s="11" t="str">
        <f>IFERROR(IF(D178="","",(IF('Backend Calcs Standard'!$A$12=1,'Backend Calcs Standard'!T179,(('Backend Calcs Standard'!T179)*0.0283168)))),"")</f>
        <v/>
      </c>
      <c r="D178" s="11" t="str">
        <f>IFERROR(IF(E178="","",(IF('Backend Calcs Standard'!$A$12=1,'Backend Calcs Standard'!U179,(('Backend Calcs Standard'!U179)*0.0283168)))),"")</f>
        <v/>
      </c>
      <c r="E178" s="11" t="str">
        <f>IFERROR(IF(F178="","",(IF('Backend Calcs Standard'!$A$12=1,'Backend Calcs Standard'!V179,(('Backend Calcs Standard'!V179)*0.0283168)))),"")</f>
        <v/>
      </c>
      <c r="F178" s="7" t="str">
        <f>IF(I178="","",(IF('Backend Calcs Standard'!$A$12=1,'Backend Calcs Standard'!W179,('Backend Calcs Standard'!W179*0.0283168))))</f>
        <v/>
      </c>
      <c r="G178" s="7" t="str">
        <f t="shared" si="4"/>
        <v/>
      </c>
      <c r="H178" s="7" t="str">
        <f>IF('Backend Calcs Standard'!$A$12=1,'Backend Calcs Standard'!X179,('Backend Calcs Standard'!X179*0.0283168))</f>
        <v/>
      </c>
      <c r="I178" s="7" t="str">
        <f>IFERROR(IF(H178="","",(IF('Backend Calcs Standard'!$A$12=1,'Backend Calcs Standard'!Y179,'Backend Calcs Standard'!Y179*0.0283168))),"")</f>
        <v/>
      </c>
      <c r="J178" s="7" t="str">
        <f>IF(A178="","",IF('Backend Calcs Standard'!$A$12=1,'Backend Calcs Standard'!Z179,'Backend Calcs Standard'!O179))</f>
        <v/>
      </c>
    </row>
    <row r="179" spans="1:10" x14ac:dyDescent="0.25">
      <c r="A179" s="14" t="str">
        <f>IFERROR(IF(B179="","",'Backend Calcs Standard'!P180),"")</f>
        <v/>
      </c>
      <c r="B179" s="11" t="str">
        <f>IFERROR(IF(C179="","",(IF('Backend Calcs Standard'!$A$12=1,'Backend Calcs Standard'!S180,(('Backend Calcs Standard'!S180)*0.0283168)))),"")</f>
        <v/>
      </c>
      <c r="C179" s="11" t="str">
        <f>IFERROR(IF(D179="","",(IF('Backend Calcs Standard'!$A$12=1,'Backend Calcs Standard'!T180,(('Backend Calcs Standard'!T180)*0.0283168)))),"")</f>
        <v/>
      </c>
      <c r="D179" s="11" t="str">
        <f>IFERROR(IF(E179="","",(IF('Backend Calcs Standard'!$A$12=1,'Backend Calcs Standard'!U180,(('Backend Calcs Standard'!U180)*0.0283168)))),"")</f>
        <v/>
      </c>
      <c r="E179" s="11" t="str">
        <f>IFERROR(IF(F179="","",(IF('Backend Calcs Standard'!$A$12=1,'Backend Calcs Standard'!V180,(('Backend Calcs Standard'!V180)*0.0283168)))),"")</f>
        <v/>
      </c>
      <c r="F179" s="7" t="str">
        <f>IF(I179="","",(IF('Backend Calcs Standard'!$A$12=1,'Backend Calcs Standard'!W180,('Backend Calcs Standard'!W180*0.0283168))))</f>
        <v/>
      </c>
      <c r="G179" s="7" t="str">
        <f t="shared" si="4"/>
        <v/>
      </c>
      <c r="H179" s="7" t="str">
        <f>IF('Backend Calcs Standard'!$A$12=1,'Backend Calcs Standard'!X180,('Backend Calcs Standard'!X180*0.0283168))</f>
        <v/>
      </c>
      <c r="I179" s="7" t="str">
        <f>IFERROR(IF(H179="","",(IF('Backend Calcs Standard'!$A$12=1,'Backend Calcs Standard'!Y180,'Backend Calcs Standard'!Y180*0.0283168))),"")</f>
        <v/>
      </c>
      <c r="J179" s="7" t="str">
        <f>IF(A179="","",IF('Backend Calcs Standard'!$A$12=1,'Backend Calcs Standard'!Z180,'Backend Calcs Standard'!O180))</f>
        <v/>
      </c>
    </row>
    <row r="180" spans="1:10" x14ac:dyDescent="0.25">
      <c r="A180" s="14" t="str">
        <f>IFERROR(IF(B180="","",'Backend Calcs Standard'!P181),"")</f>
        <v/>
      </c>
      <c r="B180" s="11" t="str">
        <f>IFERROR(IF(C180="","",(IF('Backend Calcs Standard'!$A$12=1,'Backend Calcs Standard'!S181,(('Backend Calcs Standard'!S181)*0.0283168)))),"")</f>
        <v/>
      </c>
      <c r="C180" s="11" t="str">
        <f>IFERROR(IF(D180="","",(IF('Backend Calcs Standard'!$A$12=1,'Backend Calcs Standard'!T181,(('Backend Calcs Standard'!T181)*0.0283168)))),"")</f>
        <v/>
      </c>
      <c r="D180" s="11" t="str">
        <f>IFERROR(IF(E180="","",(IF('Backend Calcs Standard'!$A$12=1,'Backend Calcs Standard'!U181,(('Backend Calcs Standard'!U181)*0.0283168)))),"")</f>
        <v/>
      </c>
      <c r="E180" s="11" t="str">
        <f>IFERROR(IF(F180="","",(IF('Backend Calcs Standard'!$A$12=1,'Backend Calcs Standard'!V181,(('Backend Calcs Standard'!V181)*0.0283168)))),"")</f>
        <v/>
      </c>
      <c r="F180" s="7" t="str">
        <f>IF(I180="","",(IF('Backend Calcs Standard'!$A$12=1,'Backend Calcs Standard'!W181,('Backend Calcs Standard'!W181*0.0283168))))</f>
        <v/>
      </c>
      <c r="G180" s="7" t="str">
        <f t="shared" si="4"/>
        <v/>
      </c>
      <c r="H180" s="7" t="str">
        <f>IF('Backend Calcs Standard'!$A$12=1,'Backend Calcs Standard'!X181,('Backend Calcs Standard'!X181*0.0283168))</f>
        <v/>
      </c>
      <c r="I180" s="7" t="str">
        <f>IFERROR(IF(H180="","",(IF('Backend Calcs Standard'!$A$12=1,'Backend Calcs Standard'!Y181,'Backend Calcs Standard'!Y181*0.0283168))),"")</f>
        <v/>
      </c>
      <c r="J180" s="7" t="str">
        <f>IF(A180="","",IF('Backend Calcs Standard'!$A$12=1,'Backend Calcs Standard'!Z181,'Backend Calcs Standard'!O181))</f>
        <v/>
      </c>
    </row>
    <row r="181" spans="1:10" x14ac:dyDescent="0.25">
      <c r="A181" s="14" t="str">
        <f>IFERROR(IF(B181="","",'Backend Calcs Standard'!P182),"")</f>
        <v/>
      </c>
      <c r="B181" s="11" t="str">
        <f>IFERROR(IF(C181="","",(IF('Backend Calcs Standard'!$A$12=1,'Backend Calcs Standard'!S182,(('Backend Calcs Standard'!S182)*0.0283168)))),"")</f>
        <v/>
      </c>
      <c r="C181" s="11" t="str">
        <f>IFERROR(IF(D181="","",(IF('Backend Calcs Standard'!$A$12=1,'Backend Calcs Standard'!T182,(('Backend Calcs Standard'!T182)*0.0283168)))),"")</f>
        <v/>
      </c>
      <c r="D181" s="11" t="str">
        <f>IFERROR(IF(E181="","",(IF('Backend Calcs Standard'!$A$12=1,'Backend Calcs Standard'!U182,(('Backend Calcs Standard'!U182)*0.0283168)))),"")</f>
        <v/>
      </c>
      <c r="E181" s="11" t="str">
        <f>IFERROR(IF(F181="","",(IF('Backend Calcs Standard'!$A$12=1,'Backend Calcs Standard'!V182,(('Backend Calcs Standard'!V182)*0.0283168)))),"")</f>
        <v/>
      </c>
      <c r="F181" s="7" t="str">
        <f>IF(I181="","",(IF('Backend Calcs Standard'!$A$12=1,'Backend Calcs Standard'!W182,('Backend Calcs Standard'!W182*0.0283168))))</f>
        <v/>
      </c>
      <c r="G181" s="7" t="str">
        <f t="shared" si="4"/>
        <v/>
      </c>
      <c r="H181" s="7" t="str">
        <f>IF('Backend Calcs Standard'!$A$12=1,'Backend Calcs Standard'!X182,('Backend Calcs Standard'!X182*0.0283168))</f>
        <v/>
      </c>
      <c r="I181" s="7" t="str">
        <f>IFERROR(IF(H181="","",(IF('Backend Calcs Standard'!$A$12=1,'Backend Calcs Standard'!Y182,'Backend Calcs Standard'!Y182*0.0283168))),"")</f>
        <v/>
      </c>
      <c r="J181" s="7" t="str">
        <f>IF(A181="","",IF('Backend Calcs Standard'!$A$12=1,'Backend Calcs Standard'!Z182,'Backend Calcs Standard'!O182))</f>
        <v/>
      </c>
    </row>
    <row r="182" spans="1:10" x14ac:dyDescent="0.25">
      <c r="A182" s="14" t="str">
        <f>IFERROR(IF(B182="","",'Backend Calcs Standard'!P183),"")</f>
        <v/>
      </c>
      <c r="B182" s="11" t="str">
        <f>IFERROR(IF(C182="","",(IF('Backend Calcs Standard'!$A$12=1,'Backend Calcs Standard'!S183,(('Backend Calcs Standard'!S183)*0.0283168)))),"")</f>
        <v/>
      </c>
      <c r="C182" s="11" t="str">
        <f>IFERROR(IF(D182="","",(IF('Backend Calcs Standard'!$A$12=1,'Backend Calcs Standard'!T183,(('Backend Calcs Standard'!T183)*0.0283168)))),"")</f>
        <v/>
      </c>
      <c r="D182" s="11" t="str">
        <f>IFERROR(IF(E182="","",(IF('Backend Calcs Standard'!$A$12=1,'Backend Calcs Standard'!U183,(('Backend Calcs Standard'!U183)*0.0283168)))),"")</f>
        <v/>
      </c>
      <c r="E182" s="11" t="str">
        <f>IFERROR(IF(F182="","",(IF('Backend Calcs Standard'!$A$12=1,'Backend Calcs Standard'!V183,(('Backend Calcs Standard'!V183)*0.0283168)))),"")</f>
        <v/>
      </c>
      <c r="F182" s="7" t="str">
        <f>IF(I182="","",(IF('Backend Calcs Standard'!$A$12=1,'Backend Calcs Standard'!W183,('Backend Calcs Standard'!W183*0.0283168))))</f>
        <v/>
      </c>
      <c r="G182" s="7" t="str">
        <f t="shared" si="4"/>
        <v/>
      </c>
      <c r="H182" s="7" t="str">
        <f>IF('Backend Calcs Standard'!$A$12=1,'Backend Calcs Standard'!X183,('Backend Calcs Standard'!X183*0.0283168))</f>
        <v/>
      </c>
      <c r="I182" s="7" t="str">
        <f>IFERROR(IF(H182="","",(IF('Backend Calcs Standard'!$A$12=1,'Backend Calcs Standard'!Y183,'Backend Calcs Standard'!Y183*0.0283168))),"")</f>
        <v/>
      </c>
      <c r="J182" s="7" t="str">
        <f>IF(A182="","",IF('Backend Calcs Standard'!$A$12=1,'Backend Calcs Standard'!Z183,'Backend Calcs Standard'!O183))</f>
        <v/>
      </c>
    </row>
    <row r="183" spans="1:10" x14ac:dyDescent="0.25">
      <c r="A183" s="14" t="str">
        <f>IFERROR(IF(B183="","",'Backend Calcs Standard'!P184),"")</f>
        <v/>
      </c>
      <c r="B183" s="11" t="str">
        <f>IFERROR(IF(C183="","",(IF('Backend Calcs Standard'!$A$12=1,'Backend Calcs Standard'!S184,(('Backend Calcs Standard'!S184)*0.0283168)))),"")</f>
        <v/>
      </c>
      <c r="C183" s="11" t="str">
        <f>IFERROR(IF(D183="","",(IF('Backend Calcs Standard'!$A$12=1,'Backend Calcs Standard'!T184,(('Backend Calcs Standard'!T184)*0.0283168)))),"")</f>
        <v/>
      </c>
      <c r="D183" s="11" t="str">
        <f>IFERROR(IF(E183="","",(IF('Backend Calcs Standard'!$A$12=1,'Backend Calcs Standard'!U184,(('Backend Calcs Standard'!U184)*0.0283168)))),"")</f>
        <v/>
      </c>
      <c r="E183" s="11" t="str">
        <f>IFERROR(IF(F183="","",(IF('Backend Calcs Standard'!$A$12=1,'Backend Calcs Standard'!V184,(('Backend Calcs Standard'!V184)*0.0283168)))),"")</f>
        <v/>
      </c>
      <c r="F183" s="7" t="str">
        <f>IF(I183="","",(IF('Backend Calcs Standard'!$A$12=1,'Backend Calcs Standard'!W184,('Backend Calcs Standard'!W184*0.0283168))))</f>
        <v/>
      </c>
      <c r="G183" s="7" t="str">
        <f t="shared" si="4"/>
        <v/>
      </c>
      <c r="H183" s="7" t="str">
        <f>IF('Backend Calcs Standard'!$A$12=1,'Backend Calcs Standard'!X184,('Backend Calcs Standard'!X184*0.0283168))</f>
        <v/>
      </c>
      <c r="I183" s="7" t="str">
        <f>IFERROR(IF(H183="","",(IF('Backend Calcs Standard'!$A$12=1,'Backend Calcs Standard'!Y184,'Backend Calcs Standard'!Y184*0.0283168))),"")</f>
        <v/>
      </c>
      <c r="J183" s="7" t="str">
        <f>IF(A183="","",IF('Backend Calcs Standard'!$A$12=1,'Backend Calcs Standard'!Z184,'Backend Calcs Standard'!O184))</f>
        <v/>
      </c>
    </row>
    <row r="184" spans="1:10" x14ac:dyDescent="0.25">
      <c r="A184" s="14" t="str">
        <f>IFERROR(IF(B184="","",'Backend Calcs Standard'!P185),"")</f>
        <v/>
      </c>
      <c r="B184" s="11" t="str">
        <f>IFERROR(IF(C184="","",(IF('Backend Calcs Standard'!$A$12=1,'Backend Calcs Standard'!S185,(('Backend Calcs Standard'!S185)*0.0283168)))),"")</f>
        <v/>
      </c>
      <c r="C184" s="11" t="str">
        <f>IFERROR(IF(D184="","",(IF('Backend Calcs Standard'!$A$12=1,'Backend Calcs Standard'!T185,(('Backend Calcs Standard'!T185)*0.0283168)))),"")</f>
        <v/>
      </c>
      <c r="D184" s="11" t="str">
        <f>IFERROR(IF(E184="","",(IF('Backend Calcs Standard'!$A$12=1,'Backend Calcs Standard'!U185,(('Backend Calcs Standard'!U185)*0.0283168)))),"")</f>
        <v/>
      </c>
      <c r="E184" s="11" t="str">
        <f>IFERROR(IF(F184="","",(IF('Backend Calcs Standard'!$A$12=1,'Backend Calcs Standard'!V185,(('Backend Calcs Standard'!V185)*0.0283168)))),"")</f>
        <v/>
      </c>
      <c r="F184" s="7" t="str">
        <f>IF(I184="","",(IF('Backend Calcs Standard'!$A$12=1,'Backend Calcs Standard'!W185,('Backend Calcs Standard'!W185*0.0283168))))</f>
        <v/>
      </c>
      <c r="G184" s="7" t="str">
        <f t="shared" si="4"/>
        <v/>
      </c>
      <c r="H184" s="7" t="str">
        <f>IF('Backend Calcs Standard'!$A$12=1,'Backend Calcs Standard'!X185,('Backend Calcs Standard'!X185*0.0283168))</f>
        <v/>
      </c>
      <c r="I184" s="7" t="str">
        <f>IFERROR(IF(H184="","",(IF('Backend Calcs Standard'!$A$12=1,'Backend Calcs Standard'!Y185,'Backend Calcs Standard'!Y185*0.0283168))),"")</f>
        <v/>
      </c>
      <c r="J184" s="7" t="str">
        <f>IF(A184="","",IF('Backend Calcs Standard'!$A$12=1,'Backend Calcs Standard'!Z185,'Backend Calcs Standard'!O185))</f>
        <v/>
      </c>
    </row>
    <row r="185" spans="1:10" x14ac:dyDescent="0.25">
      <c r="A185" s="14" t="str">
        <f>IFERROR(IF(B185="","",'Backend Calcs Standard'!P186),"")</f>
        <v/>
      </c>
      <c r="B185" s="11" t="str">
        <f>IFERROR(IF(C185="","",(IF('Backend Calcs Standard'!$A$12=1,'Backend Calcs Standard'!S186,(('Backend Calcs Standard'!S186)*0.0283168)))),"")</f>
        <v/>
      </c>
      <c r="C185" s="11" t="str">
        <f>IFERROR(IF(D185="","",(IF('Backend Calcs Standard'!$A$12=1,'Backend Calcs Standard'!T186,(('Backend Calcs Standard'!T186)*0.0283168)))),"")</f>
        <v/>
      </c>
      <c r="D185" s="11" t="str">
        <f>IFERROR(IF(E185="","",(IF('Backend Calcs Standard'!$A$12=1,'Backend Calcs Standard'!U186,(('Backend Calcs Standard'!U186)*0.0283168)))),"")</f>
        <v/>
      </c>
      <c r="E185" s="11" t="str">
        <f>IFERROR(IF(F185="","",(IF('Backend Calcs Standard'!$A$12=1,'Backend Calcs Standard'!V186,(('Backend Calcs Standard'!V186)*0.0283168)))),"")</f>
        <v/>
      </c>
      <c r="F185" s="7" t="str">
        <f>IF(I185="","",(IF('Backend Calcs Standard'!$A$12=1,'Backend Calcs Standard'!W186,('Backend Calcs Standard'!W186*0.0283168))))</f>
        <v/>
      </c>
      <c r="G185" s="7" t="str">
        <f t="shared" si="4"/>
        <v/>
      </c>
      <c r="H185" s="7" t="str">
        <f>IF('Backend Calcs Standard'!$A$12=1,'Backend Calcs Standard'!X186,('Backend Calcs Standard'!X186*0.0283168))</f>
        <v/>
      </c>
      <c r="I185" s="7" t="str">
        <f>IFERROR(IF(H185="","",(IF('Backend Calcs Standard'!$A$12=1,'Backend Calcs Standard'!Y186,'Backend Calcs Standard'!Y186*0.0283168))),"")</f>
        <v/>
      </c>
      <c r="J185" s="7" t="str">
        <f>IF(A185="","",IF('Backend Calcs Standard'!$A$12=1,'Backend Calcs Standard'!Z186,'Backend Calcs Standard'!O186))</f>
        <v/>
      </c>
    </row>
    <row r="186" spans="1:10" x14ac:dyDescent="0.25">
      <c r="A186" s="14" t="str">
        <f>IFERROR(IF(B186="","",'Backend Calcs Standard'!P187),"")</f>
        <v/>
      </c>
      <c r="B186" s="11" t="str">
        <f>IFERROR(IF(C186="","",(IF('Backend Calcs Standard'!$A$12=1,'Backend Calcs Standard'!S187,(('Backend Calcs Standard'!S187)*0.0283168)))),"")</f>
        <v/>
      </c>
      <c r="C186" s="11" t="str">
        <f>IFERROR(IF(D186="","",(IF('Backend Calcs Standard'!$A$12=1,'Backend Calcs Standard'!T187,(('Backend Calcs Standard'!T187)*0.0283168)))),"")</f>
        <v/>
      </c>
      <c r="D186" s="11" t="str">
        <f>IFERROR(IF(E186="","",(IF('Backend Calcs Standard'!$A$12=1,'Backend Calcs Standard'!U187,(('Backend Calcs Standard'!U187)*0.0283168)))),"")</f>
        <v/>
      </c>
      <c r="E186" s="11" t="str">
        <f>IFERROR(IF(F186="","",(IF('Backend Calcs Standard'!$A$12=1,'Backend Calcs Standard'!V187,(('Backend Calcs Standard'!V187)*0.0283168)))),"")</f>
        <v/>
      </c>
      <c r="F186" s="7" t="str">
        <f>IF(I186="","",(IF('Backend Calcs Standard'!$A$12=1,'Backend Calcs Standard'!W187,('Backend Calcs Standard'!W187*0.0283168))))</f>
        <v/>
      </c>
      <c r="G186" s="7" t="str">
        <f t="shared" si="4"/>
        <v/>
      </c>
      <c r="H186" s="7" t="str">
        <f>IF('Backend Calcs Standard'!$A$12=1,'Backend Calcs Standard'!X187,('Backend Calcs Standard'!X187*0.0283168))</f>
        <v/>
      </c>
      <c r="I186" s="7" t="str">
        <f>IFERROR(IF(H186="","",(IF('Backend Calcs Standard'!$A$12=1,'Backend Calcs Standard'!Y187,'Backend Calcs Standard'!Y187*0.0283168))),"")</f>
        <v/>
      </c>
      <c r="J186" s="7" t="str">
        <f>IF(A186="","",IF('Backend Calcs Standard'!$A$12=1,'Backend Calcs Standard'!Z187,'Backend Calcs Standard'!O187))</f>
        <v/>
      </c>
    </row>
    <row r="187" spans="1:10" x14ac:dyDescent="0.25">
      <c r="A187" s="14" t="str">
        <f>IFERROR(IF(B187="","",'Backend Calcs Standard'!P188),"")</f>
        <v/>
      </c>
      <c r="B187" s="11" t="str">
        <f>IFERROR(IF(C187="","",(IF('Backend Calcs Standard'!$A$12=1,'Backend Calcs Standard'!S188,(('Backend Calcs Standard'!S188)*0.0283168)))),"")</f>
        <v/>
      </c>
      <c r="C187" s="11" t="str">
        <f>IFERROR(IF(D187="","",(IF('Backend Calcs Standard'!$A$12=1,'Backend Calcs Standard'!T188,(('Backend Calcs Standard'!T188)*0.0283168)))),"")</f>
        <v/>
      </c>
      <c r="D187" s="11" t="str">
        <f>IFERROR(IF(E187="","",(IF('Backend Calcs Standard'!$A$12=1,'Backend Calcs Standard'!U188,(('Backend Calcs Standard'!U188)*0.0283168)))),"")</f>
        <v/>
      </c>
      <c r="E187" s="11" t="str">
        <f>IFERROR(IF(F187="","",(IF('Backend Calcs Standard'!$A$12=1,'Backend Calcs Standard'!V188,(('Backend Calcs Standard'!V188)*0.0283168)))),"")</f>
        <v/>
      </c>
      <c r="F187" s="7" t="str">
        <f>IF(I187="","",(IF('Backend Calcs Standard'!$A$12=1,'Backend Calcs Standard'!W188,('Backend Calcs Standard'!W188*0.0283168))))</f>
        <v/>
      </c>
      <c r="G187" s="7" t="str">
        <f t="shared" si="4"/>
        <v/>
      </c>
      <c r="H187" s="7" t="str">
        <f>IF('Backend Calcs Standard'!$A$12=1,'Backend Calcs Standard'!X188,('Backend Calcs Standard'!X188*0.0283168))</f>
        <v/>
      </c>
      <c r="I187" s="7" t="str">
        <f>IFERROR(IF(H187="","",(IF('Backend Calcs Standard'!$A$12=1,'Backend Calcs Standard'!Y188,'Backend Calcs Standard'!Y188*0.0283168))),"")</f>
        <v/>
      </c>
      <c r="J187" s="7" t="str">
        <f>IF(A187="","",IF('Backend Calcs Standard'!$A$12=1,'Backend Calcs Standard'!Z188,'Backend Calcs Standard'!O188))</f>
        <v/>
      </c>
    </row>
    <row r="188" spans="1:10" x14ac:dyDescent="0.25">
      <c r="A188" s="14" t="str">
        <f>IFERROR(IF(B188="","",'Backend Calcs Standard'!P189),"")</f>
        <v/>
      </c>
      <c r="B188" s="11" t="str">
        <f>IFERROR(IF(C188="","",(IF('Backend Calcs Standard'!$A$12=1,'Backend Calcs Standard'!S189,(('Backend Calcs Standard'!S189)*0.0283168)))),"")</f>
        <v/>
      </c>
      <c r="C188" s="11" t="str">
        <f>IFERROR(IF(D188="","",(IF('Backend Calcs Standard'!$A$12=1,'Backend Calcs Standard'!T189,(('Backend Calcs Standard'!T189)*0.0283168)))),"")</f>
        <v/>
      </c>
      <c r="D188" s="11" t="str">
        <f>IFERROR(IF(E188="","",(IF('Backend Calcs Standard'!$A$12=1,'Backend Calcs Standard'!U189,(('Backend Calcs Standard'!U189)*0.0283168)))),"")</f>
        <v/>
      </c>
      <c r="E188" s="11" t="str">
        <f>IFERROR(IF(F188="","",(IF('Backend Calcs Standard'!$A$12=1,'Backend Calcs Standard'!V189,(('Backend Calcs Standard'!V189)*0.0283168)))),"")</f>
        <v/>
      </c>
      <c r="F188" s="7" t="str">
        <f>IF(I188="","",(IF('Backend Calcs Standard'!$A$12=1,'Backend Calcs Standard'!W189,('Backend Calcs Standard'!W189*0.0283168))))</f>
        <v/>
      </c>
      <c r="G188" s="7" t="str">
        <f t="shared" si="4"/>
        <v/>
      </c>
      <c r="H188" s="7" t="str">
        <f>IF('Backend Calcs Standard'!$A$12=1,'Backend Calcs Standard'!X189,('Backend Calcs Standard'!X189*0.0283168))</f>
        <v/>
      </c>
      <c r="I188" s="7" t="str">
        <f>IFERROR(IF(H188="","",(IF('Backend Calcs Standard'!$A$12=1,'Backend Calcs Standard'!Y189,'Backend Calcs Standard'!Y189*0.0283168))),"")</f>
        <v/>
      </c>
      <c r="J188" s="7" t="str">
        <f>IF(A188="","",IF('Backend Calcs Standard'!$A$12=1,'Backend Calcs Standard'!Z189,'Backend Calcs Standard'!O189))</f>
        <v/>
      </c>
    </row>
    <row r="189" spans="1:10" x14ac:dyDescent="0.25">
      <c r="A189" s="14" t="str">
        <f>IFERROR(IF(B189="","",'Backend Calcs Standard'!P190),"")</f>
        <v/>
      </c>
      <c r="B189" s="11" t="str">
        <f>IFERROR(IF(C189="","",(IF('Backend Calcs Standard'!$A$12=1,'Backend Calcs Standard'!S190,(('Backend Calcs Standard'!S190)*0.0283168)))),"")</f>
        <v/>
      </c>
      <c r="C189" s="11" t="str">
        <f>IFERROR(IF(D189="","",(IF('Backend Calcs Standard'!$A$12=1,'Backend Calcs Standard'!T190,(('Backend Calcs Standard'!T190)*0.0283168)))),"")</f>
        <v/>
      </c>
      <c r="D189" s="11" t="str">
        <f>IFERROR(IF(E189="","",(IF('Backend Calcs Standard'!$A$12=1,'Backend Calcs Standard'!U190,(('Backend Calcs Standard'!U190)*0.0283168)))),"")</f>
        <v/>
      </c>
      <c r="E189" s="11" t="str">
        <f>IFERROR(IF(F189="","",(IF('Backend Calcs Standard'!$A$12=1,'Backend Calcs Standard'!V190,(('Backend Calcs Standard'!V190)*0.0283168)))),"")</f>
        <v/>
      </c>
      <c r="F189" s="7" t="str">
        <f>IF(I189="","",(IF('Backend Calcs Standard'!$A$12=1,'Backend Calcs Standard'!W190,('Backend Calcs Standard'!W190*0.0283168))))</f>
        <v/>
      </c>
      <c r="G189" s="7" t="str">
        <f t="shared" si="4"/>
        <v/>
      </c>
      <c r="H189" s="7" t="str">
        <f>IF('Backend Calcs Standard'!$A$12=1,'Backend Calcs Standard'!X190,('Backend Calcs Standard'!X190*0.0283168))</f>
        <v/>
      </c>
      <c r="I189" s="7" t="str">
        <f>IFERROR(IF(H189="","",(IF('Backend Calcs Standard'!$A$12=1,'Backend Calcs Standard'!Y190,'Backend Calcs Standard'!Y190*0.0283168))),"")</f>
        <v/>
      </c>
      <c r="J189" s="7" t="str">
        <f>IF(A189="","",IF('Backend Calcs Standard'!$A$12=1,'Backend Calcs Standard'!Z190,'Backend Calcs Standard'!O190))</f>
        <v/>
      </c>
    </row>
    <row r="190" spans="1:10" x14ac:dyDescent="0.25">
      <c r="A190" s="14" t="str">
        <f>IFERROR(IF(B190="","",'Backend Calcs Standard'!P191),"")</f>
        <v/>
      </c>
      <c r="B190" s="11" t="str">
        <f>IFERROR(IF(C190="","",(IF('Backend Calcs Standard'!$A$12=1,'Backend Calcs Standard'!S191,(('Backend Calcs Standard'!S191)*0.0283168)))),"")</f>
        <v/>
      </c>
      <c r="C190" s="11" t="str">
        <f>IFERROR(IF(D190="","",(IF('Backend Calcs Standard'!$A$12=1,'Backend Calcs Standard'!T191,(('Backend Calcs Standard'!T191)*0.0283168)))),"")</f>
        <v/>
      </c>
      <c r="D190" s="11" t="str">
        <f>IFERROR(IF(E190="","",(IF('Backend Calcs Standard'!$A$12=1,'Backend Calcs Standard'!U191,(('Backend Calcs Standard'!U191)*0.0283168)))),"")</f>
        <v/>
      </c>
      <c r="E190" s="11" t="str">
        <f>IFERROR(IF(F190="","",(IF('Backend Calcs Standard'!$A$12=1,'Backend Calcs Standard'!V191,(('Backend Calcs Standard'!V191)*0.0283168)))),"")</f>
        <v/>
      </c>
      <c r="F190" s="7" t="str">
        <f>IF(I190="","",(IF('Backend Calcs Standard'!$A$12=1,'Backend Calcs Standard'!W191,('Backend Calcs Standard'!W191*0.0283168))))</f>
        <v/>
      </c>
      <c r="G190" s="7" t="str">
        <f t="shared" si="4"/>
        <v/>
      </c>
      <c r="H190" s="7" t="str">
        <f>IF('Backend Calcs Standard'!$A$12=1,'Backend Calcs Standard'!X191,('Backend Calcs Standard'!X191*0.0283168))</f>
        <v/>
      </c>
      <c r="I190" s="7" t="str">
        <f>IFERROR(IF(H190="","",(IF('Backend Calcs Standard'!$A$12=1,'Backend Calcs Standard'!Y191,'Backend Calcs Standard'!Y191*0.0283168))),"")</f>
        <v/>
      </c>
      <c r="J190" s="7" t="str">
        <f>IF(A190="","",IF('Backend Calcs Standard'!$A$12=1,'Backend Calcs Standard'!Z191,'Backend Calcs Standard'!O191))</f>
        <v/>
      </c>
    </row>
    <row r="191" spans="1:10" x14ac:dyDescent="0.25">
      <c r="A191" s="14" t="str">
        <f>IFERROR(IF(B191="","",'Backend Calcs Standard'!P192),"")</f>
        <v/>
      </c>
      <c r="B191" s="11" t="str">
        <f>IFERROR(IF(C191="","",(IF('Backend Calcs Standard'!$A$12=1,'Backend Calcs Standard'!S192,(('Backend Calcs Standard'!S192)*0.0283168)))),"")</f>
        <v/>
      </c>
      <c r="C191" s="11" t="str">
        <f>IFERROR(IF(D191="","",(IF('Backend Calcs Standard'!$A$12=1,'Backend Calcs Standard'!T192,(('Backend Calcs Standard'!T192)*0.0283168)))),"")</f>
        <v/>
      </c>
      <c r="D191" s="11" t="str">
        <f>IFERROR(IF(E191="","",(IF('Backend Calcs Standard'!$A$12=1,'Backend Calcs Standard'!U192,(('Backend Calcs Standard'!U192)*0.0283168)))),"")</f>
        <v/>
      </c>
      <c r="E191" s="11" t="str">
        <f>IFERROR(IF(F191="","",(IF('Backend Calcs Standard'!$A$12=1,'Backend Calcs Standard'!V192,(('Backend Calcs Standard'!V192)*0.0283168)))),"")</f>
        <v/>
      </c>
      <c r="F191" s="7" t="str">
        <f>IF(I191="","",(IF('Backend Calcs Standard'!$A$12=1,'Backend Calcs Standard'!W192,('Backend Calcs Standard'!W192*0.0283168))))</f>
        <v/>
      </c>
      <c r="G191" s="7" t="str">
        <f t="shared" si="4"/>
        <v/>
      </c>
      <c r="H191" s="7" t="str">
        <f>IF('Backend Calcs Standard'!$A$12=1,'Backend Calcs Standard'!X192,('Backend Calcs Standard'!X192*0.0283168))</f>
        <v/>
      </c>
      <c r="I191" s="7" t="str">
        <f>IFERROR(IF(H191="","",(IF('Backend Calcs Standard'!$A$12=1,'Backend Calcs Standard'!Y192,'Backend Calcs Standard'!Y192*0.0283168))),"")</f>
        <v/>
      </c>
      <c r="J191" s="7" t="str">
        <f>IF(A191="","",IF('Backend Calcs Standard'!$A$12=1,'Backend Calcs Standard'!Z192,'Backend Calcs Standard'!O192))</f>
        <v/>
      </c>
    </row>
    <row r="192" spans="1:10" x14ac:dyDescent="0.25">
      <c r="A192" s="14" t="str">
        <f>IFERROR(IF(B192="","",'Backend Calcs Standard'!P193),"")</f>
        <v/>
      </c>
      <c r="B192" s="11" t="str">
        <f>IFERROR(IF(C192="","",(IF('Backend Calcs Standard'!$A$12=1,'Backend Calcs Standard'!S193,(('Backend Calcs Standard'!S193)*0.0283168)))),"")</f>
        <v/>
      </c>
      <c r="C192" s="11" t="str">
        <f>IFERROR(IF(D192="","",(IF('Backend Calcs Standard'!$A$12=1,'Backend Calcs Standard'!T193,(('Backend Calcs Standard'!T193)*0.0283168)))),"")</f>
        <v/>
      </c>
      <c r="D192" s="11" t="str">
        <f>IFERROR(IF(E192="","",(IF('Backend Calcs Standard'!$A$12=1,'Backend Calcs Standard'!U193,(('Backend Calcs Standard'!U193)*0.0283168)))),"")</f>
        <v/>
      </c>
      <c r="E192" s="11" t="str">
        <f>IFERROR(IF(F192="","",(IF('Backend Calcs Standard'!$A$12=1,'Backend Calcs Standard'!V193,(('Backend Calcs Standard'!V193)*0.0283168)))),"")</f>
        <v/>
      </c>
      <c r="F192" s="7" t="str">
        <f>IF(I192="","",(IF('Backend Calcs Standard'!$A$12=1,'Backend Calcs Standard'!W193,('Backend Calcs Standard'!W193*0.0283168))))</f>
        <v/>
      </c>
      <c r="G192" s="7" t="str">
        <f t="shared" si="4"/>
        <v/>
      </c>
      <c r="H192" s="7" t="str">
        <f>IF('Backend Calcs Standard'!$A$12=1,'Backend Calcs Standard'!X193,('Backend Calcs Standard'!X193*0.0283168))</f>
        <v/>
      </c>
      <c r="I192" s="7" t="str">
        <f>IFERROR(IF(H192="","",(IF('Backend Calcs Standard'!$A$12=1,'Backend Calcs Standard'!Y193,'Backend Calcs Standard'!Y193*0.0283168))),"")</f>
        <v/>
      </c>
      <c r="J192" s="7" t="str">
        <f>IF(A192="","",IF('Backend Calcs Standard'!$A$12=1,'Backend Calcs Standard'!Z193,'Backend Calcs Standard'!O193))</f>
        <v/>
      </c>
    </row>
    <row r="193" spans="1:10" x14ac:dyDescent="0.25">
      <c r="A193" s="14" t="str">
        <f>IFERROR(IF(B193="","",'Backend Calcs Standard'!P194),"")</f>
        <v/>
      </c>
      <c r="B193" s="11" t="str">
        <f>IFERROR(IF(C193="","",(IF('Backend Calcs Standard'!$A$12=1,'Backend Calcs Standard'!S194,(('Backend Calcs Standard'!S194)*0.0283168)))),"")</f>
        <v/>
      </c>
      <c r="C193" s="11" t="str">
        <f>IFERROR(IF(D193="","",(IF('Backend Calcs Standard'!$A$12=1,'Backend Calcs Standard'!T194,(('Backend Calcs Standard'!T194)*0.0283168)))),"")</f>
        <v/>
      </c>
      <c r="D193" s="11" t="str">
        <f>IFERROR(IF(E193="","",(IF('Backend Calcs Standard'!$A$12=1,'Backend Calcs Standard'!U194,(('Backend Calcs Standard'!U194)*0.0283168)))),"")</f>
        <v/>
      </c>
      <c r="E193" s="11" t="str">
        <f>IFERROR(IF(F193="","",(IF('Backend Calcs Standard'!$A$12=1,'Backend Calcs Standard'!V194,(('Backend Calcs Standard'!V194)*0.0283168)))),"")</f>
        <v/>
      </c>
      <c r="F193" s="7" t="str">
        <f>IF(I193="","",(IF('Backend Calcs Standard'!$A$12=1,'Backend Calcs Standard'!W194,('Backend Calcs Standard'!W194*0.0283168))))</f>
        <v/>
      </c>
      <c r="G193" s="7" t="str">
        <f t="shared" si="4"/>
        <v/>
      </c>
      <c r="H193" s="7" t="str">
        <f>IF('Backend Calcs Standard'!$A$12=1,'Backend Calcs Standard'!X194,('Backend Calcs Standard'!X194*0.0283168))</f>
        <v/>
      </c>
      <c r="I193" s="7" t="str">
        <f>IFERROR(IF(H193="","",(IF('Backend Calcs Standard'!$A$12=1,'Backend Calcs Standard'!Y194,'Backend Calcs Standard'!Y194*0.0283168))),"")</f>
        <v/>
      </c>
      <c r="J193" s="7" t="str">
        <f>IF(A193="","",IF('Backend Calcs Standard'!$A$12=1,'Backend Calcs Standard'!Z194,'Backend Calcs Standard'!O194))</f>
        <v/>
      </c>
    </row>
    <row r="194" spans="1:10" x14ac:dyDescent="0.25">
      <c r="A194" s="14" t="str">
        <f>IFERROR(IF(B194="","",'Backend Calcs Standard'!P195),"")</f>
        <v/>
      </c>
      <c r="B194" s="11" t="str">
        <f>IFERROR(IF(C194="","",(IF('Backend Calcs Standard'!$A$12=1,'Backend Calcs Standard'!S195,(('Backend Calcs Standard'!S195)*0.0283168)))),"")</f>
        <v/>
      </c>
      <c r="C194" s="11" t="str">
        <f>IFERROR(IF(D194="","",(IF('Backend Calcs Standard'!$A$12=1,'Backend Calcs Standard'!T195,(('Backend Calcs Standard'!T195)*0.0283168)))),"")</f>
        <v/>
      </c>
      <c r="D194" s="11" t="str">
        <f>IFERROR(IF(E194="","",(IF('Backend Calcs Standard'!$A$12=1,'Backend Calcs Standard'!U195,(('Backend Calcs Standard'!U195)*0.0283168)))),"")</f>
        <v/>
      </c>
      <c r="E194" s="11" t="str">
        <f>IFERROR(IF(F194="","",(IF('Backend Calcs Standard'!$A$12=1,'Backend Calcs Standard'!V195,(('Backend Calcs Standard'!V195)*0.0283168)))),"")</f>
        <v/>
      </c>
      <c r="F194" s="7" t="str">
        <f>IF(I194="","",(IF('Backend Calcs Standard'!$A$12=1,'Backend Calcs Standard'!W195,('Backend Calcs Standard'!W195*0.0283168))))</f>
        <v/>
      </c>
      <c r="G194" s="7" t="str">
        <f t="shared" si="4"/>
        <v/>
      </c>
      <c r="H194" s="7" t="str">
        <f>IF('Backend Calcs Standard'!$A$12=1,'Backend Calcs Standard'!X195,('Backend Calcs Standard'!X195*0.0283168))</f>
        <v/>
      </c>
      <c r="I194" s="7" t="str">
        <f>IFERROR(IF(H194="","",(IF('Backend Calcs Standard'!$A$12=1,'Backend Calcs Standard'!Y195,'Backend Calcs Standard'!Y195*0.0283168))),"")</f>
        <v/>
      </c>
      <c r="J194" s="7" t="str">
        <f>IF(A194="","",IF('Backend Calcs Standard'!$A$12=1,'Backend Calcs Standard'!Z195,'Backend Calcs Standard'!O195))</f>
        <v/>
      </c>
    </row>
    <row r="195" spans="1:10" x14ac:dyDescent="0.25">
      <c r="A195" s="14" t="str">
        <f>IFERROR(IF(B195="","",'Backend Calcs Standard'!P196),"")</f>
        <v/>
      </c>
      <c r="B195" s="11" t="str">
        <f>IFERROR(IF(C195="","",(IF('Backend Calcs Standard'!$A$12=1,'Backend Calcs Standard'!S196,(('Backend Calcs Standard'!S196)*0.0283168)))),"")</f>
        <v/>
      </c>
      <c r="C195" s="11" t="str">
        <f>IFERROR(IF(D195="","",(IF('Backend Calcs Standard'!$A$12=1,'Backend Calcs Standard'!T196,(('Backend Calcs Standard'!T196)*0.0283168)))),"")</f>
        <v/>
      </c>
      <c r="D195" s="11" t="str">
        <f>IFERROR(IF(E195="","",(IF('Backend Calcs Standard'!$A$12=1,'Backend Calcs Standard'!U196,(('Backend Calcs Standard'!U196)*0.0283168)))),"")</f>
        <v/>
      </c>
      <c r="E195" s="11" t="str">
        <f>IFERROR(IF(F195="","",(IF('Backend Calcs Standard'!$A$12=1,'Backend Calcs Standard'!V196,(('Backend Calcs Standard'!V196)*0.0283168)))),"")</f>
        <v/>
      </c>
      <c r="F195" s="7" t="str">
        <f>IF(I195="","",(IF('Backend Calcs Standard'!$A$12=1,'Backend Calcs Standard'!W196,('Backend Calcs Standard'!W196*0.0283168))))</f>
        <v/>
      </c>
      <c r="G195" s="7" t="str">
        <f t="shared" si="4"/>
        <v/>
      </c>
      <c r="H195" s="7" t="str">
        <f>IF('Backend Calcs Standard'!$A$12=1,'Backend Calcs Standard'!X196,('Backend Calcs Standard'!X196*0.0283168))</f>
        <v/>
      </c>
      <c r="I195" s="7" t="str">
        <f>IFERROR(IF(H195="","",(IF('Backend Calcs Standard'!$A$12=1,'Backend Calcs Standard'!Y196,'Backend Calcs Standard'!Y196*0.0283168))),"")</f>
        <v/>
      </c>
      <c r="J195" s="7" t="str">
        <f>IF(A195="","",IF('Backend Calcs Standard'!$A$12=1,'Backend Calcs Standard'!Z196,'Backend Calcs Standard'!O196))</f>
        <v/>
      </c>
    </row>
    <row r="196" spans="1:10" x14ac:dyDescent="0.25">
      <c r="A196" s="14" t="str">
        <f>IFERROR(IF(B196="","",'Backend Calcs Standard'!P197),"")</f>
        <v/>
      </c>
      <c r="B196" s="11" t="str">
        <f>IFERROR(IF(C196="","",(IF('Backend Calcs Standard'!$A$12=1,'Backend Calcs Standard'!S197,(('Backend Calcs Standard'!S197)*0.0283168)))),"")</f>
        <v/>
      </c>
      <c r="C196" s="11" t="str">
        <f>IFERROR(IF(D196="","",(IF('Backend Calcs Standard'!$A$12=1,'Backend Calcs Standard'!T197,(('Backend Calcs Standard'!T197)*0.0283168)))),"")</f>
        <v/>
      </c>
      <c r="D196" s="11" t="str">
        <f>IFERROR(IF(E196="","",(IF('Backend Calcs Standard'!$A$12=1,'Backend Calcs Standard'!U197,(('Backend Calcs Standard'!U197)*0.0283168)))),"")</f>
        <v/>
      </c>
      <c r="E196" s="11" t="str">
        <f>IFERROR(IF(F196="","",(IF('Backend Calcs Standard'!$A$12=1,'Backend Calcs Standard'!V197,(('Backend Calcs Standard'!V197)*0.0283168)))),"")</f>
        <v/>
      </c>
      <c r="F196" s="7" t="str">
        <f>IF(I196="","",(IF('Backend Calcs Standard'!$A$12=1,'Backend Calcs Standard'!W197,('Backend Calcs Standard'!W197*0.0283168))))</f>
        <v/>
      </c>
      <c r="G196" s="7" t="str">
        <f t="shared" si="4"/>
        <v/>
      </c>
      <c r="H196" s="7" t="str">
        <f>IF('Backend Calcs Standard'!$A$12=1,'Backend Calcs Standard'!X197,('Backend Calcs Standard'!X197*0.0283168))</f>
        <v/>
      </c>
      <c r="I196" s="7" t="str">
        <f>IFERROR(IF(H196="","",(IF('Backend Calcs Standard'!$A$12=1,'Backend Calcs Standard'!Y197,'Backend Calcs Standard'!Y197*0.0283168))),"")</f>
        <v/>
      </c>
      <c r="J196" s="7" t="str">
        <f>IF(A196="","",IF('Backend Calcs Standard'!$A$12=1,'Backend Calcs Standard'!Z197,'Backend Calcs Standard'!O197))</f>
        <v/>
      </c>
    </row>
    <row r="197" spans="1:10" x14ac:dyDescent="0.25">
      <c r="A197" s="14" t="str">
        <f>IFERROR(IF(B197="","",'Backend Calcs Standard'!P198),"")</f>
        <v/>
      </c>
      <c r="B197" s="11" t="str">
        <f>IFERROR(IF(C197="","",(IF('Backend Calcs Standard'!$A$12=1,'Backend Calcs Standard'!S198,(('Backend Calcs Standard'!S198)*0.0283168)))),"")</f>
        <v/>
      </c>
      <c r="C197" s="11" t="str">
        <f>IFERROR(IF(D197="","",(IF('Backend Calcs Standard'!$A$12=1,'Backend Calcs Standard'!T198,(('Backend Calcs Standard'!T198)*0.0283168)))),"")</f>
        <v/>
      </c>
      <c r="D197" s="11" t="str">
        <f>IFERROR(IF(E197="","",(IF('Backend Calcs Standard'!$A$12=1,'Backend Calcs Standard'!U198,(('Backend Calcs Standard'!U198)*0.0283168)))),"")</f>
        <v/>
      </c>
      <c r="E197" s="11" t="str">
        <f>IFERROR(IF(F197="","",(IF('Backend Calcs Standard'!$A$12=1,'Backend Calcs Standard'!V198,(('Backend Calcs Standard'!V198)*0.0283168)))),"")</f>
        <v/>
      </c>
      <c r="F197" s="7" t="str">
        <f>IF(I197="","",(IF('Backend Calcs Standard'!$A$12=1,'Backend Calcs Standard'!W198,('Backend Calcs Standard'!W198*0.0283168))))</f>
        <v/>
      </c>
      <c r="G197" s="7" t="str">
        <f t="shared" si="4"/>
        <v/>
      </c>
      <c r="H197" s="7" t="str">
        <f>IF('Backend Calcs Standard'!$A$12=1,'Backend Calcs Standard'!X198,('Backend Calcs Standard'!X198*0.0283168))</f>
        <v/>
      </c>
      <c r="I197" s="7" t="str">
        <f>IFERROR(IF(H197="","",(IF('Backend Calcs Standard'!$A$12=1,'Backend Calcs Standard'!Y198,'Backend Calcs Standard'!Y198*0.0283168))),"")</f>
        <v/>
      </c>
      <c r="J197" s="7" t="str">
        <f>IF(A197="","",IF('Backend Calcs Standard'!$A$12=1,'Backend Calcs Standard'!Z198,'Backend Calcs Standard'!O198))</f>
        <v/>
      </c>
    </row>
    <row r="198" spans="1:10" x14ac:dyDescent="0.25">
      <c r="A198" s="14" t="str">
        <f>IFERROR(IF(B198="","",'Backend Calcs Standard'!P199),"")</f>
        <v/>
      </c>
      <c r="B198" s="11" t="str">
        <f>IFERROR(IF(C198="","",(IF('Backend Calcs Standard'!$A$12=1,'Backend Calcs Standard'!S199,(('Backend Calcs Standard'!S199)*0.0283168)))),"")</f>
        <v/>
      </c>
      <c r="C198" s="11" t="str">
        <f>IFERROR(IF(D198="","",(IF('Backend Calcs Standard'!$A$12=1,'Backend Calcs Standard'!T199,(('Backend Calcs Standard'!T199)*0.0283168)))),"")</f>
        <v/>
      </c>
      <c r="D198" s="11" t="str">
        <f>IFERROR(IF(E198="","",(IF('Backend Calcs Standard'!$A$12=1,'Backend Calcs Standard'!U199,(('Backend Calcs Standard'!U199)*0.0283168)))),"")</f>
        <v/>
      </c>
      <c r="E198" s="11" t="str">
        <f>IFERROR(IF(F198="","",(IF('Backend Calcs Standard'!$A$12=1,'Backend Calcs Standard'!V199,(('Backend Calcs Standard'!V199)*0.0283168)))),"")</f>
        <v/>
      </c>
      <c r="F198" s="7" t="str">
        <f>IF(I198="","",(IF('Backend Calcs Standard'!$A$12=1,'Backend Calcs Standard'!W199,('Backend Calcs Standard'!W199*0.0283168))))</f>
        <v/>
      </c>
      <c r="G198" s="7" t="str">
        <f t="shared" si="4"/>
        <v/>
      </c>
      <c r="H198" s="7" t="str">
        <f>IF('Backend Calcs Standard'!$A$12=1,'Backend Calcs Standard'!X199,('Backend Calcs Standard'!X199*0.0283168))</f>
        <v/>
      </c>
      <c r="I198" s="7" t="str">
        <f>IFERROR(IF(H198="","",(IF('Backend Calcs Standard'!$A$12=1,'Backend Calcs Standard'!Y199,'Backend Calcs Standard'!Y199*0.0283168))),"")</f>
        <v/>
      </c>
      <c r="J198" s="7" t="str">
        <f>IF(A198="","",IF('Backend Calcs Standard'!$A$12=1,'Backend Calcs Standard'!Z199,'Backend Calcs Standard'!O199))</f>
        <v/>
      </c>
    </row>
    <row r="199" spans="1:10" x14ac:dyDescent="0.25">
      <c r="A199" s="14" t="str">
        <f>IFERROR(IF(B199="","",'Backend Calcs Standard'!P200),"")</f>
        <v/>
      </c>
      <c r="B199" s="11" t="str">
        <f>IFERROR(IF(C199="","",(IF('Backend Calcs Standard'!$A$12=1,'Backend Calcs Standard'!S200,(('Backend Calcs Standard'!S200)*0.0283168)))),"")</f>
        <v/>
      </c>
      <c r="C199" s="11" t="str">
        <f>IFERROR(IF(D199="","",(IF('Backend Calcs Standard'!$A$12=1,'Backend Calcs Standard'!T200,(('Backend Calcs Standard'!T200)*0.0283168)))),"")</f>
        <v/>
      </c>
      <c r="D199" s="11" t="str">
        <f>IFERROR(IF(E199="","",(IF('Backend Calcs Standard'!$A$12=1,'Backend Calcs Standard'!U200,(('Backend Calcs Standard'!U200)*0.0283168)))),"")</f>
        <v/>
      </c>
      <c r="E199" s="11" t="str">
        <f>IFERROR(IF(F199="","",(IF('Backend Calcs Standard'!$A$12=1,'Backend Calcs Standard'!V200,(('Backend Calcs Standard'!V200)*0.0283168)))),"")</f>
        <v/>
      </c>
      <c r="F199" s="7" t="str">
        <f>IF(I199="","",(IF('Backend Calcs Standard'!$A$12=1,'Backend Calcs Standard'!W200,('Backend Calcs Standard'!W200*0.0283168))))</f>
        <v/>
      </c>
      <c r="G199" s="7" t="str">
        <f t="shared" si="4"/>
        <v/>
      </c>
      <c r="H199" s="7" t="str">
        <f>IF('Backend Calcs Standard'!$A$12=1,'Backend Calcs Standard'!X200,('Backend Calcs Standard'!X200*0.0283168))</f>
        <v/>
      </c>
      <c r="I199" s="7" t="str">
        <f>IFERROR(IF(H199="","",(IF('Backend Calcs Standard'!$A$12=1,'Backend Calcs Standard'!Y200,'Backend Calcs Standard'!Y200*0.0283168))),"")</f>
        <v/>
      </c>
      <c r="J199" s="7" t="str">
        <f>IF(A199="","",IF('Backend Calcs Standard'!$A$12=1,'Backend Calcs Standard'!Z200,'Backend Calcs Standard'!O200))</f>
        <v/>
      </c>
    </row>
    <row r="200" spans="1:10" x14ac:dyDescent="0.25">
      <c r="A200" s="14" t="str">
        <f>IFERROR(IF(B200="","",'Backend Calcs Standard'!P201),"")</f>
        <v/>
      </c>
      <c r="B200" s="11" t="str">
        <f>IFERROR(IF(C200="","",(IF('Backend Calcs Standard'!$A$12=1,'Backend Calcs Standard'!S201,(('Backend Calcs Standard'!S201)*0.0283168)))),"")</f>
        <v/>
      </c>
      <c r="C200" s="11" t="str">
        <f>IFERROR(IF(D200="","",(IF('Backend Calcs Standard'!$A$12=1,'Backend Calcs Standard'!T201,(('Backend Calcs Standard'!T201)*0.0283168)))),"")</f>
        <v/>
      </c>
      <c r="D200" s="11" t="str">
        <f>IFERROR(IF(E200="","",(IF('Backend Calcs Standard'!$A$12=1,'Backend Calcs Standard'!U201,(('Backend Calcs Standard'!U201)*0.0283168)))),"")</f>
        <v/>
      </c>
      <c r="E200" s="11" t="str">
        <f>IFERROR(IF(F200="","",(IF('Backend Calcs Standard'!$A$12=1,'Backend Calcs Standard'!V201,(('Backend Calcs Standard'!V201)*0.0283168)))),"")</f>
        <v/>
      </c>
      <c r="F200" s="7" t="str">
        <f>IF(I200="","",(IF('Backend Calcs Standard'!$A$12=1,'Backend Calcs Standard'!W201,('Backend Calcs Standard'!W201*0.0283168))))</f>
        <v/>
      </c>
      <c r="G200" s="7" t="str">
        <f t="shared" si="4"/>
        <v/>
      </c>
      <c r="H200" s="7" t="str">
        <f>IF('Backend Calcs Standard'!$A$12=1,'Backend Calcs Standard'!X201,('Backend Calcs Standard'!X201*0.0283168))</f>
        <v/>
      </c>
      <c r="I200" s="7" t="str">
        <f>IFERROR(IF(H200="","",(IF('Backend Calcs Standard'!$A$12=1,'Backend Calcs Standard'!Y201,'Backend Calcs Standard'!Y201*0.0283168))),"")</f>
        <v/>
      </c>
      <c r="J200" s="7" t="str">
        <f>IF(A200="","",IF('Backend Calcs Standard'!$A$12=1,'Backend Calcs Standard'!Z201,'Backend Calcs Standard'!O201))</f>
        <v/>
      </c>
    </row>
    <row r="201" spans="1:10" x14ac:dyDescent="0.25">
      <c r="A201" s="14" t="str">
        <f>IFERROR(IF(B201="","",'Backend Calcs Standard'!P202),"")</f>
        <v/>
      </c>
      <c r="B201" s="11" t="str">
        <f>IFERROR(IF(C201="","",(IF('Backend Calcs Standard'!$A$12=1,'Backend Calcs Standard'!S202,(('Backend Calcs Standard'!S202)*0.0283168)))),"")</f>
        <v/>
      </c>
      <c r="C201" s="11" t="str">
        <f>IFERROR(IF(D201="","",(IF('Backend Calcs Standard'!$A$12=1,'Backend Calcs Standard'!T202,(('Backend Calcs Standard'!T202)*0.0283168)))),"")</f>
        <v/>
      </c>
      <c r="D201" s="11" t="str">
        <f>IFERROR(IF(E201="","",(IF('Backend Calcs Standard'!$A$12=1,'Backend Calcs Standard'!U202,(('Backend Calcs Standard'!U202)*0.0283168)))),"")</f>
        <v/>
      </c>
      <c r="E201" s="11" t="str">
        <f>IFERROR(IF(F201="","",(IF('Backend Calcs Standard'!$A$12=1,'Backend Calcs Standard'!V202,(('Backend Calcs Standard'!V202)*0.0283168)))),"")</f>
        <v/>
      </c>
      <c r="F201" s="7" t="str">
        <f>IF(I201="","",(IF('Backend Calcs Standard'!$A$12=1,'Backend Calcs Standard'!W202,('Backend Calcs Standard'!W202*0.0283168))))</f>
        <v/>
      </c>
      <c r="G201" s="7" t="str">
        <f t="shared" si="4"/>
        <v/>
      </c>
      <c r="H201" s="7" t="str">
        <f>IF('Backend Calcs Standard'!$A$12=1,'Backend Calcs Standard'!X202,('Backend Calcs Standard'!X202*0.0283168))</f>
        <v/>
      </c>
      <c r="I201" s="7" t="str">
        <f>IFERROR(IF(H201="","",(IF('Backend Calcs Standard'!$A$12=1,'Backend Calcs Standard'!Y202,'Backend Calcs Standard'!Y202*0.0283168))),"")</f>
        <v/>
      </c>
      <c r="J201" s="7" t="str">
        <f>IF(A201="","",IF('Backend Calcs Standard'!$A$12=1,'Backend Calcs Standard'!Z202,'Backend Calcs Standard'!O202))</f>
        <v/>
      </c>
    </row>
    <row r="202" spans="1:10" x14ac:dyDescent="0.25">
      <c r="A202" s="14" t="str">
        <f>IFERROR(IF(B202="","",'Backend Calcs Standard'!P203),"")</f>
        <v/>
      </c>
      <c r="B202" s="11" t="str">
        <f>IFERROR(IF(C202="","",(IF('Backend Calcs Standard'!$A$12=1,'Backend Calcs Standard'!S203,(('Backend Calcs Standard'!S203)*0.0283168)))),"")</f>
        <v/>
      </c>
      <c r="C202" s="11" t="str">
        <f>IFERROR(IF(D202="","",(IF('Backend Calcs Standard'!$A$12=1,'Backend Calcs Standard'!T203,(('Backend Calcs Standard'!T203)*0.0283168)))),"")</f>
        <v/>
      </c>
      <c r="D202" s="11" t="str">
        <f>IFERROR(IF(E202="","",(IF('Backend Calcs Standard'!$A$12=1,'Backend Calcs Standard'!U203,(('Backend Calcs Standard'!U203)*0.0283168)))),"")</f>
        <v/>
      </c>
      <c r="E202" s="11" t="str">
        <f>IFERROR(IF(F202="","",(IF('Backend Calcs Standard'!$A$12=1,'Backend Calcs Standard'!V203,(('Backend Calcs Standard'!V203)*0.0283168)))),"")</f>
        <v/>
      </c>
      <c r="F202" s="7" t="str">
        <f>IF(I202="","",(IF('Backend Calcs Standard'!$A$12=1,'Backend Calcs Standard'!W203,('Backend Calcs Standard'!W203*0.0283168))))</f>
        <v/>
      </c>
      <c r="G202" s="7" t="str">
        <f t="shared" si="4"/>
        <v/>
      </c>
      <c r="H202" s="7" t="str">
        <f>IF('Backend Calcs Standard'!$A$12=1,'Backend Calcs Standard'!X203,('Backend Calcs Standard'!X203*0.0283168))</f>
        <v/>
      </c>
      <c r="I202" s="7" t="str">
        <f>IFERROR(IF(H202="","",(IF('Backend Calcs Standard'!$A$12=1,'Backend Calcs Standard'!Y203,'Backend Calcs Standard'!Y203*0.0283168))),"")</f>
        <v/>
      </c>
      <c r="J202" s="7" t="str">
        <f>IF(A202="","",IF('Backend Calcs Standard'!$A$12=1,'Backend Calcs Standard'!Z203,'Backend Calcs Standard'!O203))</f>
        <v/>
      </c>
    </row>
    <row r="203" spans="1:10" x14ac:dyDescent="0.25">
      <c r="A203" s="14" t="str">
        <f>IFERROR(IF(B203="","",'Backend Calcs Standard'!P204),"")</f>
        <v/>
      </c>
      <c r="B203" s="11" t="str">
        <f>IFERROR(IF(C203="","",(IF('Backend Calcs Standard'!$A$12=1,'Backend Calcs Standard'!S204,(('Backend Calcs Standard'!S204)*0.0283168)))),"")</f>
        <v/>
      </c>
      <c r="C203" s="11" t="str">
        <f>IFERROR(IF(D203="","",(IF('Backend Calcs Standard'!$A$12=1,'Backend Calcs Standard'!T204,(('Backend Calcs Standard'!T204)*0.0283168)))),"")</f>
        <v/>
      </c>
      <c r="D203" s="11" t="str">
        <f>IFERROR(IF(E203="","",(IF('Backend Calcs Standard'!$A$12=1,'Backend Calcs Standard'!U204,(('Backend Calcs Standard'!U204)*0.0283168)))),"")</f>
        <v/>
      </c>
      <c r="E203" s="11" t="str">
        <f>IFERROR(IF(F203="","",(IF('Backend Calcs Standard'!$A$12=1,'Backend Calcs Standard'!V204,(('Backend Calcs Standard'!V204)*0.0283168)))),"")</f>
        <v/>
      </c>
      <c r="F203" s="7" t="str">
        <f>IF(I203="","",(IF('Backend Calcs Standard'!$A$12=1,'Backend Calcs Standard'!W204,('Backend Calcs Standard'!W204*0.0283168))))</f>
        <v/>
      </c>
      <c r="G203" s="7" t="str">
        <f t="shared" si="4"/>
        <v/>
      </c>
      <c r="H203" s="7" t="str">
        <f>IF('Backend Calcs Standard'!$A$12=1,'Backend Calcs Standard'!X204,('Backend Calcs Standard'!X204*0.0283168))</f>
        <v/>
      </c>
      <c r="I203" s="7" t="str">
        <f>IFERROR(IF(H203="","",(IF('Backend Calcs Standard'!$A$12=1,'Backend Calcs Standard'!Y204,'Backend Calcs Standard'!Y204*0.0283168))),"")</f>
        <v/>
      </c>
      <c r="J203" s="7" t="str">
        <f>IF(A203="","",IF('Backend Calcs Standard'!$A$12=1,'Backend Calcs Standard'!Z204,'Backend Calcs Standard'!O204))</f>
        <v/>
      </c>
    </row>
    <row r="204" spans="1:10" x14ac:dyDescent="0.25">
      <c r="A204" s="14" t="str">
        <f>IFERROR(IF(B204="","",'Backend Calcs Standard'!P205),"")</f>
        <v/>
      </c>
      <c r="B204" s="11" t="str">
        <f>IFERROR(IF(C204="","",(IF('Backend Calcs Standard'!$A$12=1,'Backend Calcs Standard'!S205,(('Backend Calcs Standard'!S205)*0.0283168)))),"")</f>
        <v/>
      </c>
      <c r="C204" s="11" t="str">
        <f>IFERROR(IF(D204="","",(IF('Backend Calcs Standard'!$A$12=1,'Backend Calcs Standard'!T205,(('Backend Calcs Standard'!T205)*0.0283168)))),"")</f>
        <v/>
      </c>
      <c r="D204" s="11" t="str">
        <f>IFERROR(IF(E204="","",(IF('Backend Calcs Standard'!$A$12=1,'Backend Calcs Standard'!U205,(('Backend Calcs Standard'!U205)*0.0283168)))),"")</f>
        <v/>
      </c>
      <c r="E204" s="11" t="str">
        <f>IFERROR(IF(F204="","",(IF('Backend Calcs Standard'!$A$12=1,'Backend Calcs Standard'!V205,(('Backend Calcs Standard'!V205)*0.0283168)))),"")</f>
        <v/>
      </c>
      <c r="F204" s="7" t="str">
        <f>IF(I204="","",(IF('Backend Calcs Standard'!$A$12=1,'Backend Calcs Standard'!W205,('Backend Calcs Standard'!W205*0.0283168))))</f>
        <v/>
      </c>
      <c r="G204" s="7" t="str">
        <f t="shared" si="4"/>
        <v/>
      </c>
      <c r="H204" s="7" t="str">
        <f>IF('Backend Calcs Standard'!$A$12=1,'Backend Calcs Standard'!X205,('Backend Calcs Standard'!X205*0.0283168))</f>
        <v/>
      </c>
      <c r="I204" s="7" t="str">
        <f>IFERROR(IF(H204="","",(IF('Backend Calcs Standard'!$A$12=1,'Backend Calcs Standard'!Y205,'Backend Calcs Standard'!Y205*0.0283168))),"")</f>
        <v/>
      </c>
      <c r="J204" s="7" t="str">
        <f>IF(A204="","",IF('Backend Calcs Standard'!$A$12=1,'Backend Calcs Standard'!Z205,'Backend Calcs Standard'!O205))</f>
        <v/>
      </c>
    </row>
    <row r="205" spans="1:10" x14ac:dyDescent="0.25">
      <c r="A205" s="14" t="str">
        <f>IFERROR(IF(B205="","",'Backend Calcs Standard'!P206),"")</f>
        <v/>
      </c>
      <c r="B205" s="11" t="str">
        <f>IFERROR(IF(C205="","",(IF('Backend Calcs Standard'!$A$12=1,'Backend Calcs Standard'!S206,(('Backend Calcs Standard'!S206)*0.0283168)))),"")</f>
        <v/>
      </c>
      <c r="C205" s="11" t="str">
        <f>IFERROR(IF(D205="","",(IF('Backend Calcs Standard'!$A$12=1,'Backend Calcs Standard'!T206,(('Backend Calcs Standard'!T206)*0.0283168)))),"")</f>
        <v/>
      </c>
      <c r="D205" s="11" t="str">
        <f>IFERROR(IF(E205="","",(IF('Backend Calcs Standard'!$A$12=1,'Backend Calcs Standard'!U206,(('Backend Calcs Standard'!U206)*0.0283168)))),"")</f>
        <v/>
      </c>
      <c r="E205" s="11" t="str">
        <f>IFERROR(IF(F205="","",(IF('Backend Calcs Standard'!$A$12=1,'Backend Calcs Standard'!V206,(('Backend Calcs Standard'!V206)*0.0283168)))),"")</f>
        <v/>
      </c>
      <c r="F205" s="7" t="str">
        <f>IF(I205="","",(IF('Backend Calcs Standard'!$A$12=1,'Backend Calcs Standard'!W206,('Backend Calcs Standard'!W206*0.0283168))))</f>
        <v/>
      </c>
      <c r="G205" s="7" t="str">
        <f t="shared" si="4"/>
        <v/>
      </c>
      <c r="H205" s="7" t="str">
        <f>IF('Backend Calcs Standard'!$A$12=1,'Backend Calcs Standard'!X206,('Backend Calcs Standard'!X206*0.0283168))</f>
        <v/>
      </c>
      <c r="I205" s="7" t="str">
        <f>IFERROR(IF(H205="","",(IF('Backend Calcs Standard'!$A$12=1,'Backend Calcs Standard'!Y206,'Backend Calcs Standard'!Y206*0.0283168))),"")</f>
        <v/>
      </c>
      <c r="J205" s="7" t="str">
        <f>IF(A205="","",IF('Backend Calcs Standard'!$A$12=1,'Backend Calcs Standard'!Z206,'Backend Calcs Standard'!O206))</f>
        <v/>
      </c>
    </row>
    <row r="206" spans="1:10" x14ac:dyDescent="0.25">
      <c r="A206" s="14" t="str">
        <f>IFERROR(IF(B206="","",'Backend Calcs Standard'!P207),"")</f>
        <v/>
      </c>
      <c r="B206" s="11" t="str">
        <f>IFERROR(IF(C206="","",(IF('Backend Calcs Standard'!$A$12=1,'Backend Calcs Standard'!S207,(('Backend Calcs Standard'!S207)*0.0283168)))),"")</f>
        <v/>
      </c>
      <c r="C206" s="11" t="str">
        <f>IFERROR(IF(D206="","",(IF('Backend Calcs Standard'!$A$12=1,'Backend Calcs Standard'!T207,(('Backend Calcs Standard'!T207)*0.0283168)))),"")</f>
        <v/>
      </c>
      <c r="D206" s="11" t="str">
        <f>IFERROR(IF(E206="","",(IF('Backend Calcs Standard'!$A$12=1,'Backend Calcs Standard'!U207,(('Backend Calcs Standard'!U207)*0.0283168)))),"")</f>
        <v/>
      </c>
      <c r="E206" s="11" t="str">
        <f>IFERROR(IF(F206="","",(IF('Backend Calcs Standard'!$A$12=1,'Backend Calcs Standard'!V207,(('Backend Calcs Standard'!V207)*0.0283168)))),"")</f>
        <v/>
      </c>
      <c r="F206" s="7" t="str">
        <f>IF(I206="","",(IF('Backend Calcs Standard'!$A$12=1,'Backend Calcs Standard'!W207,('Backend Calcs Standard'!W207*0.0283168))))</f>
        <v/>
      </c>
      <c r="G206" s="7" t="str">
        <f t="shared" si="4"/>
        <v/>
      </c>
      <c r="H206" s="7" t="str">
        <f>IF('Backend Calcs Standard'!$A$12=1,'Backend Calcs Standard'!X207,('Backend Calcs Standard'!X207*0.0283168))</f>
        <v/>
      </c>
      <c r="I206" s="7" t="str">
        <f>IFERROR(IF(H206="","",(IF('Backend Calcs Standard'!$A$12=1,'Backend Calcs Standard'!Y207,'Backend Calcs Standard'!Y207*0.0283168))),"")</f>
        <v/>
      </c>
      <c r="J206" s="7" t="str">
        <f>IF(A206="","",IF('Backend Calcs Standard'!$A$12=1,'Backend Calcs Standard'!Z207,'Backend Calcs Standard'!O207))</f>
        <v/>
      </c>
    </row>
    <row r="207" spans="1:10" x14ac:dyDescent="0.25">
      <c r="A207" s="14" t="str">
        <f>IFERROR(IF(B207="","",'Backend Calcs Standard'!P208),"")</f>
        <v/>
      </c>
      <c r="B207" s="11" t="str">
        <f>IFERROR(IF(C207="","",(IF('Backend Calcs Standard'!$A$12=1,'Backend Calcs Standard'!S208,(('Backend Calcs Standard'!S208)*0.0283168)))),"")</f>
        <v/>
      </c>
      <c r="C207" s="11" t="str">
        <f>IFERROR(IF(D207="","",(IF('Backend Calcs Standard'!$A$12=1,'Backend Calcs Standard'!T208,(('Backend Calcs Standard'!T208)*0.0283168)))),"")</f>
        <v/>
      </c>
      <c r="D207" s="11" t="str">
        <f>IFERROR(IF(E207="","",(IF('Backend Calcs Standard'!$A$12=1,'Backend Calcs Standard'!U208,(('Backend Calcs Standard'!U208)*0.0283168)))),"")</f>
        <v/>
      </c>
      <c r="E207" s="11" t="str">
        <f>IFERROR(IF(F207="","",(IF('Backend Calcs Standard'!$A$12=1,'Backend Calcs Standard'!V208,(('Backend Calcs Standard'!V208)*0.0283168)))),"")</f>
        <v/>
      </c>
      <c r="F207" s="7" t="str">
        <f>IF(I207="","",(IF('Backend Calcs Standard'!$A$12=1,'Backend Calcs Standard'!W208,('Backend Calcs Standard'!W208*0.0283168))))</f>
        <v/>
      </c>
      <c r="G207" s="7" t="str">
        <f t="shared" si="4"/>
        <v/>
      </c>
      <c r="H207" s="7" t="str">
        <f>IF('Backend Calcs Standard'!$A$12=1,'Backend Calcs Standard'!X208,('Backend Calcs Standard'!X208*0.0283168))</f>
        <v/>
      </c>
      <c r="I207" s="7" t="str">
        <f>IFERROR(IF(H207="","",(IF('Backend Calcs Standard'!$A$12=1,'Backend Calcs Standard'!Y208,'Backend Calcs Standard'!Y208*0.0283168))),"")</f>
        <v/>
      </c>
      <c r="J207" s="7" t="str">
        <f>IF(A207="","",IF('Backend Calcs Standard'!$A$12=1,'Backend Calcs Standard'!Z208,'Backend Calcs Standard'!O208))</f>
        <v/>
      </c>
    </row>
    <row r="208" spans="1:10" x14ac:dyDescent="0.25">
      <c r="A208" s="14" t="str">
        <f>IFERROR(IF(B208="","",'Backend Calcs Standard'!P209),"")</f>
        <v/>
      </c>
      <c r="B208" s="11" t="str">
        <f>IFERROR(IF(C208="","",(IF('Backend Calcs Standard'!$A$12=1,'Backend Calcs Standard'!S209,(('Backend Calcs Standard'!S209)*0.0283168)))),"")</f>
        <v/>
      </c>
      <c r="C208" s="11" t="str">
        <f>IFERROR(IF(D208="","",(IF('Backend Calcs Standard'!$A$12=1,'Backend Calcs Standard'!T209,(('Backend Calcs Standard'!T209)*0.0283168)))),"")</f>
        <v/>
      </c>
      <c r="D208" s="11" t="str">
        <f>IFERROR(IF(E208="","",(IF('Backend Calcs Standard'!$A$12=1,'Backend Calcs Standard'!U209,(('Backend Calcs Standard'!U209)*0.0283168)))),"")</f>
        <v/>
      </c>
      <c r="E208" s="11" t="str">
        <f>IFERROR(IF(F208="","",(IF('Backend Calcs Standard'!$A$12=1,'Backend Calcs Standard'!V209,(('Backend Calcs Standard'!V209)*0.0283168)))),"")</f>
        <v/>
      </c>
      <c r="F208" s="7" t="str">
        <f>IF(I208="","",(IF('Backend Calcs Standard'!$A$12=1,'Backend Calcs Standard'!W209,('Backend Calcs Standard'!W209*0.0283168))))</f>
        <v/>
      </c>
      <c r="G208" s="7" t="str">
        <f t="shared" si="4"/>
        <v/>
      </c>
      <c r="H208" s="7" t="str">
        <f>IF('Backend Calcs Standard'!$A$12=1,'Backend Calcs Standard'!X209,('Backend Calcs Standard'!X209*0.0283168))</f>
        <v/>
      </c>
      <c r="I208" s="7" t="str">
        <f>IFERROR(IF(H208="","",(IF('Backend Calcs Standard'!$A$12=1,'Backend Calcs Standard'!Y209,'Backend Calcs Standard'!Y209*0.0283168))),"")</f>
        <v/>
      </c>
      <c r="J208" s="7" t="str">
        <f>IF(A208="","",IF('Backend Calcs Standard'!$A$12=1,'Backend Calcs Standard'!Z209,'Backend Calcs Standard'!O209))</f>
        <v/>
      </c>
    </row>
    <row r="209" spans="1:10" x14ac:dyDescent="0.25">
      <c r="A209" s="14" t="str">
        <f>IFERROR(IF(B209="","",'Backend Calcs Standard'!P210),"")</f>
        <v/>
      </c>
      <c r="B209" s="11" t="str">
        <f>IFERROR(IF(C209="","",(IF('Backend Calcs Standard'!$A$12=1,'Backend Calcs Standard'!S210,(('Backend Calcs Standard'!S210)*0.0283168)))),"")</f>
        <v/>
      </c>
      <c r="C209" s="11" t="str">
        <f>IFERROR(IF(D209="","",(IF('Backend Calcs Standard'!$A$12=1,'Backend Calcs Standard'!T210,(('Backend Calcs Standard'!T210)*0.0283168)))),"")</f>
        <v/>
      </c>
      <c r="D209" s="11" t="str">
        <f>IFERROR(IF(E209="","",(IF('Backend Calcs Standard'!$A$12=1,'Backend Calcs Standard'!U210,(('Backend Calcs Standard'!U210)*0.0283168)))),"")</f>
        <v/>
      </c>
      <c r="E209" s="11" t="str">
        <f>IFERROR(IF(F209="","",(IF('Backend Calcs Standard'!$A$12=1,'Backend Calcs Standard'!V210,(('Backend Calcs Standard'!V210)*0.0283168)))),"")</f>
        <v/>
      </c>
      <c r="F209" s="7" t="str">
        <f>IF(I209="","",(IF('Backend Calcs Standard'!$A$12=1,'Backend Calcs Standard'!W210,('Backend Calcs Standard'!W210*0.0283168))))</f>
        <v/>
      </c>
      <c r="G209" s="7" t="str">
        <f t="shared" si="4"/>
        <v/>
      </c>
      <c r="H209" s="7" t="str">
        <f>IF('Backend Calcs Standard'!$A$12=1,'Backend Calcs Standard'!X210,('Backend Calcs Standard'!X210*0.0283168))</f>
        <v/>
      </c>
      <c r="I209" s="7" t="str">
        <f>IFERROR(IF(H209="","",(IF('Backend Calcs Standard'!$A$12=1,'Backend Calcs Standard'!Y210,'Backend Calcs Standard'!Y210*0.0283168))),"")</f>
        <v/>
      </c>
      <c r="J209" s="7" t="str">
        <f>IF(A209="","",IF('Backend Calcs Standard'!$A$12=1,'Backend Calcs Standard'!Z210,'Backend Calcs Standard'!O210))</f>
        <v/>
      </c>
    </row>
    <row r="210" spans="1:10" x14ac:dyDescent="0.25">
      <c r="A210" s="14" t="str">
        <f>IFERROR(IF(B210="","",'Backend Calcs Standard'!P211),"")</f>
        <v/>
      </c>
      <c r="B210" s="11" t="str">
        <f>IFERROR(IF(C210="","",(IF('Backend Calcs Standard'!$A$12=1,'Backend Calcs Standard'!S211,(('Backend Calcs Standard'!S211)*0.0283168)))),"")</f>
        <v/>
      </c>
      <c r="C210" s="11" t="str">
        <f>IFERROR(IF(D210="","",(IF('Backend Calcs Standard'!$A$12=1,'Backend Calcs Standard'!T211,(('Backend Calcs Standard'!T211)*0.0283168)))),"")</f>
        <v/>
      </c>
      <c r="D210" s="11" t="str">
        <f>IFERROR(IF(E210="","",(IF('Backend Calcs Standard'!$A$12=1,'Backend Calcs Standard'!U211,(('Backend Calcs Standard'!U211)*0.0283168)))),"")</f>
        <v/>
      </c>
      <c r="E210" s="11" t="str">
        <f>IFERROR(IF(F210="","",(IF('Backend Calcs Standard'!$A$12=1,'Backend Calcs Standard'!V211,(('Backend Calcs Standard'!V211)*0.0283168)))),"")</f>
        <v/>
      </c>
      <c r="F210" s="7" t="str">
        <f>IF(I210="","",(IF('Backend Calcs Standard'!$A$12=1,'Backend Calcs Standard'!W211,('Backend Calcs Standard'!W211*0.0283168))))</f>
        <v/>
      </c>
      <c r="G210" s="7" t="str">
        <f t="shared" si="4"/>
        <v/>
      </c>
      <c r="H210" s="7" t="str">
        <f>IF('Backend Calcs Standard'!$A$12=1,'Backend Calcs Standard'!X211,('Backend Calcs Standard'!X211*0.0283168))</f>
        <v/>
      </c>
      <c r="I210" s="7" t="str">
        <f>IFERROR(IF(H210="","",(IF('Backend Calcs Standard'!$A$12=1,'Backend Calcs Standard'!Y211,'Backend Calcs Standard'!Y211*0.0283168))),"")</f>
        <v/>
      </c>
      <c r="J210" s="7" t="str">
        <f>IF(A210="","",IF('Backend Calcs Standard'!$A$12=1,'Backend Calcs Standard'!Z211,'Backend Calcs Standard'!O211))</f>
        <v/>
      </c>
    </row>
    <row r="211" spans="1:10" x14ac:dyDescent="0.25">
      <c r="A211" s="14" t="str">
        <f>IFERROR(IF(B211="","",'Backend Calcs Standard'!P212),"")</f>
        <v/>
      </c>
      <c r="B211" s="11" t="str">
        <f>IFERROR(IF(C211="","",(IF('Backend Calcs Standard'!$A$12=1,'Backend Calcs Standard'!S212,(('Backend Calcs Standard'!S212)*0.0283168)))),"")</f>
        <v/>
      </c>
      <c r="C211" s="11" t="str">
        <f>IFERROR(IF(D211="","",(IF('Backend Calcs Standard'!$A$12=1,'Backend Calcs Standard'!T212,(('Backend Calcs Standard'!T212)*0.0283168)))),"")</f>
        <v/>
      </c>
      <c r="D211" s="11" t="str">
        <f>IFERROR(IF(E211="","",(IF('Backend Calcs Standard'!$A$12=1,'Backend Calcs Standard'!U212,(('Backend Calcs Standard'!U212)*0.0283168)))),"")</f>
        <v/>
      </c>
      <c r="E211" s="11" t="str">
        <f>IFERROR(IF(F211="","",(IF('Backend Calcs Standard'!$A$12=1,'Backend Calcs Standard'!V212,(('Backend Calcs Standard'!V212)*0.0283168)))),"")</f>
        <v/>
      </c>
      <c r="F211" s="7" t="str">
        <f>IF(I211="","",(IF('Backend Calcs Standard'!$A$12=1,'Backend Calcs Standard'!W212,('Backend Calcs Standard'!W212*0.0283168))))</f>
        <v/>
      </c>
      <c r="G211" s="7" t="str">
        <f t="shared" ref="G211:G274" si="5">IFERROR(IF(F211="","",(F211+E211+D211)),"")</f>
        <v/>
      </c>
      <c r="H211" s="7" t="str">
        <f>IF('Backend Calcs Standard'!$A$12=1,'Backend Calcs Standard'!X212,('Backend Calcs Standard'!X212*0.0283168))</f>
        <v/>
      </c>
      <c r="I211" s="7" t="str">
        <f>IFERROR(IF(H211="","",(IF('Backend Calcs Standard'!$A$12=1,'Backend Calcs Standard'!Y212,'Backend Calcs Standard'!Y212*0.0283168))),"")</f>
        <v/>
      </c>
      <c r="J211" s="7" t="str">
        <f>IF(A211="","",IF('Backend Calcs Standard'!$A$12=1,'Backend Calcs Standard'!Z212,'Backend Calcs Standard'!O212))</f>
        <v/>
      </c>
    </row>
    <row r="212" spans="1:10" x14ac:dyDescent="0.25">
      <c r="A212" s="14" t="str">
        <f>IFERROR(IF(B212="","",'Backend Calcs Standard'!P213),"")</f>
        <v/>
      </c>
      <c r="B212" s="11" t="str">
        <f>IFERROR(IF(C212="","",(IF('Backend Calcs Standard'!$A$12=1,'Backend Calcs Standard'!S213,(('Backend Calcs Standard'!S213)*0.0283168)))),"")</f>
        <v/>
      </c>
      <c r="C212" s="11" t="str">
        <f>IFERROR(IF(D212="","",(IF('Backend Calcs Standard'!$A$12=1,'Backend Calcs Standard'!T213,(('Backend Calcs Standard'!T213)*0.0283168)))),"")</f>
        <v/>
      </c>
      <c r="D212" s="11" t="str">
        <f>IFERROR(IF(E212="","",(IF('Backend Calcs Standard'!$A$12=1,'Backend Calcs Standard'!U213,(('Backend Calcs Standard'!U213)*0.0283168)))),"")</f>
        <v/>
      </c>
      <c r="E212" s="11" t="str">
        <f>IFERROR(IF(F212="","",(IF('Backend Calcs Standard'!$A$12=1,'Backend Calcs Standard'!V213,(('Backend Calcs Standard'!V213)*0.0283168)))),"")</f>
        <v/>
      </c>
      <c r="F212" s="7" t="str">
        <f>IF(I212="","",(IF('Backend Calcs Standard'!$A$12=1,'Backend Calcs Standard'!W213,('Backend Calcs Standard'!W213*0.0283168))))</f>
        <v/>
      </c>
      <c r="G212" s="7" t="str">
        <f t="shared" si="5"/>
        <v/>
      </c>
      <c r="H212" s="7" t="str">
        <f>IF('Backend Calcs Standard'!$A$12=1,'Backend Calcs Standard'!X213,('Backend Calcs Standard'!X213*0.0283168))</f>
        <v/>
      </c>
      <c r="I212" s="7" t="str">
        <f>IFERROR(IF(H212="","",(IF('Backend Calcs Standard'!$A$12=1,'Backend Calcs Standard'!Y213,'Backend Calcs Standard'!Y213*0.0283168))),"")</f>
        <v/>
      </c>
      <c r="J212" s="7" t="str">
        <f>IF(A212="","",IF('Backend Calcs Standard'!$A$12=1,'Backend Calcs Standard'!Z213,'Backend Calcs Standard'!O213))</f>
        <v/>
      </c>
    </row>
    <row r="213" spans="1:10" x14ac:dyDescent="0.25">
      <c r="A213" s="14" t="str">
        <f>IFERROR(IF(B213="","",'Backend Calcs Standard'!P214),"")</f>
        <v/>
      </c>
      <c r="B213" s="11" t="str">
        <f>IFERROR(IF(C213="","",(IF('Backend Calcs Standard'!$A$12=1,'Backend Calcs Standard'!S214,(('Backend Calcs Standard'!S214)*0.0283168)))),"")</f>
        <v/>
      </c>
      <c r="C213" s="11" t="str">
        <f>IFERROR(IF(D213="","",(IF('Backend Calcs Standard'!$A$12=1,'Backend Calcs Standard'!T214,(('Backend Calcs Standard'!T214)*0.0283168)))),"")</f>
        <v/>
      </c>
      <c r="D213" s="11" t="str">
        <f>IFERROR(IF(E213="","",(IF('Backend Calcs Standard'!$A$12=1,'Backend Calcs Standard'!U214,(('Backend Calcs Standard'!U214)*0.0283168)))),"")</f>
        <v/>
      </c>
      <c r="E213" s="11" t="str">
        <f>IFERROR(IF(F213="","",(IF('Backend Calcs Standard'!$A$12=1,'Backend Calcs Standard'!V214,(('Backend Calcs Standard'!V214)*0.0283168)))),"")</f>
        <v/>
      </c>
      <c r="F213" s="7" t="str">
        <f>IF(I213="","",(IF('Backend Calcs Standard'!$A$12=1,'Backend Calcs Standard'!W214,('Backend Calcs Standard'!W214*0.0283168))))</f>
        <v/>
      </c>
      <c r="G213" s="7" t="str">
        <f t="shared" si="5"/>
        <v/>
      </c>
      <c r="H213" s="7" t="str">
        <f>IF('Backend Calcs Standard'!$A$12=1,'Backend Calcs Standard'!X214,('Backend Calcs Standard'!X214*0.0283168))</f>
        <v/>
      </c>
      <c r="I213" s="7" t="str">
        <f>IFERROR(IF(H213="","",(IF('Backend Calcs Standard'!$A$12=1,'Backend Calcs Standard'!Y214,'Backend Calcs Standard'!Y214*0.0283168))),"")</f>
        <v/>
      </c>
      <c r="J213" s="7" t="str">
        <f>IF(A213="","",IF('Backend Calcs Standard'!$A$12=1,'Backend Calcs Standard'!Z214,'Backend Calcs Standard'!O214))</f>
        <v/>
      </c>
    </row>
    <row r="214" spans="1:10" x14ac:dyDescent="0.25">
      <c r="A214" s="14" t="str">
        <f>IFERROR(IF(B214="","",'Backend Calcs Standard'!P215),"")</f>
        <v/>
      </c>
      <c r="B214" s="11" t="str">
        <f>IFERROR(IF(C214="","",(IF('Backend Calcs Standard'!$A$12=1,'Backend Calcs Standard'!S215,(('Backend Calcs Standard'!S215)*0.0283168)))),"")</f>
        <v/>
      </c>
      <c r="C214" s="11" t="str">
        <f>IFERROR(IF(D214="","",(IF('Backend Calcs Standard'!$A$12=1,'Backend Calcs Standard'!T215,(('Backend Calcs Standard'!T215)*0.0283168)))),"")</f>
        <v/>
      </c>
      <c r="D214" s="11" t="str">
        <f>IFERROR(IF(E214="","",(IF('Backend Calcs Standard'!$A$12=1,'Backend Calcs Standard'!U215,(('Backend Calcs Standard'!U215)*0.0283168)))),"")</f>
        <v/>
      </c>
      <c r="E214" s="11" t="str">
        <f>IFERROR(IF(F214="","",(IF('Backend Calcs Standard'!$A$12=1,'Backend Calcs Standard'!V215,(('Backend Calcs Standard'!V215)*0.0283168)))),"")</f>
        <v/>
      </c>
      <c r="F214" s="7" t="str">
        <f>IF(I214="","",(IF('Backend Calcs Standard'!$A$12=1,'Backend Calcs Standard'!W215,('Backend Calcs Standard'!W215*0.0283168))))</f>
        <v/>
      </c>
      <c r="G214" s="7" t="str">
        <f t="shared" si="5"/>
        <v/>
      </c>
      <c r="H214" s="7" t="str">
        <f>IF('Backend Calcs Standard'!$A$12=1,'Backend Calcs Standard'!X215,('Backend Calcs Standard'!X215*0.0283168))</f>
        <v/>
      </c>
      <c r="I214" s="7" t="str">
        <f>IFERROR(IF(H214="","",(IF('Backend Calcs Standard'!$A$12=1,'Backend Calcs Standard'!Y215,'Backend Calcs Standard'!Y215*0.0283168))),"")</f>
        <v/>
      </c>
      <c r="J214" s="7" t="str">
        <f>IF(A214="","",IF('Backend Calcs Standard'!$A$12=1,'Backend Calcs Standard'!Z215,'Backend Calcs Standard'!O215))</f>
        <v/>
      </c>
    </row>
    <row r="215" spans="1:10" x14ac:dyDescent="0.25">
      <c r="A215" s="14" t="str">
        <f>IFERROR(IF(B215="","",'Backend Calcs Standard'!P216),"")</f>
        <v/>
      </c>
      <c r="B215" s="11" t="str">
        <f>IFERROR(IF(C215="","",(IF('Backend Calcs Standard'!$A$12=1,'Backend Calcs Standard'!S216,(('Backend Calcs Standard'!S216)*0.0283168)))),"")</f>
        <v/>
      </c>
      <c r="C215" s="11" t="str">
        <f>IFERROR(IF(D215="","",(IF('Backend Calcs Standard'!$A$12=1,'Backend Calcs Standard'!T216,(('Backend Calcs Standard'!T216)*0.0283168)))),"")</f>
        <v/>
      </c>
      <c r="D215" s="11" t="str">
        <f>IFERROR(IF(E215="","",(IF('Backend Calcs Standard'!$A$12=1,'Backend Calcs Standard'!U216,(('Backend Calcs Standard'!U216)*0.0283168)))),"")</f>
        <v/>
      </c>
      <c r="E215" s="11" t="str">
        <f>IFERROR(IF(F215="","",(IF('Backend Calcs Standard'!$A$12=1,'Backend Calcs Standard'!V216,(('Backend Calcs Standard'!V216)*0.0283168)))),"")</f>
        <v/>
      </c>
      <c r="F215" s="7" t="str">
        <f>IF(I215="","",(IF('Backend Calcs Standard'!$A$12=1,'Backend Calcs Standard'!W216,('Backend Calcs Standard'!W216*0.0283168))))</f>
        <v/>
      </c>
      <c r="G215" s="7" t="str">
        <f t="shared" si="5"/>
        <v/>
      </c>
      <c r="H215" s="7" t="str">
        <f>IF('Backend Calcs Standard'!$A$12=1,'Backend Calcs Standard'!X216,('Backend Calcs Standard'!X216*0.0283168))</f>
        <v/>
      </c>
      <c r="I215" s="7" t="str">
        <f>IFERROR(IF(H215="","",(IF('Backend Calcs Standard'!$A$12=1,'Backend Calcs Standard'!Y216,'Backend Calcs Standard'!Y216*0.0283168))),"")</f>
        <v/>
      </c>
      <c r="J215" s="7" t="str">
        <f>IF(A215="","",IF('Backend Calcs Standard'!$A$12=1,'Backend Calcs Standard'!Z216,'Backend Calcs Standard'!O216))</f>
        <v/>
      </c>
    </row>
    <row r="216" spans="1:10" x14ac:dyDescent="0.25">
      <c r="A216" s="14" t="str">
        <f>IFERROR(IF(B216="","",'Backend Calcs Standard'!P217),"")</f>
        <v/>
      </c>
      <c r="B216" s="11" t="str">
        <f>IFERROR(IF(C216="","",(IF('Backend Calcs Standard'!$A$12=1,'Backend Calcs Standard'!S217,(('Backend Calcs Standard'!S217)*0.0283168)))),"")</f>
        <v/>
      </c>
      <c r="C216" s="11" t="str">
        <f>IFERROR(IF(D216="","",(IF('Backend Calcs Standard'!$A$12=1,'Backend Calcs Standard'!T217,(('Backend Calcs Standard'!T217)*0.0283168)))),"")</f>
        <v/>
      </c>
      <c r="D216" s="11" t="str">
        <f>IFERROR(IF(E216="","",(IF('Backend Calcs Standard'!$A$12=1,'Backend Calcs Standard'!U217,(('Backend Calcs Standard'!U217)*0.0283168)))),"")</f>
        <v/>
      </c>
      <c r="E216" s="11" t="str">
        <f>IFERROR(IF(F216="","",(IF('Backend Calcs Standard'!$A$12=1,'Backend Calcs Standard'!V217,(('Backend Calcs Standard'!V217)*0.0283168)))),"")</f>
        <v/>
      </c>
      <c r="F216" s="7" t="str">
        <f>IF(I216="","",(IF('Backend Calcs Standard'!$A$12=1,'Backend Calcs Standard'!W217,('Backend Calcs Standard'!W217*0.0283168))))</f>
        <v/>
      </c>
      <c r="G216" s="7" t="str">
        <f t="shared" si="5"/>
        <v/>
      </c>
      <c r="H216" s="7" t="str">
        <f>IF('Backend Calcs Standard'!$A$12=1,'Backend Calcs Standard'!X217,('Backend Calcs Standard'!X217*0.0283168))</f>
        <v/>
      </c>
      <c r="I216" s="7" t="str">
        <f>IFERROR(IF(H216="","",(IF('Backend Calcs Standard'!$A$12=1,'Backend Calcs Standard'!Y217,'Backend Calcs Standard'!Y217*0.0283168))),"")</f>
        <v/>
      </c>
      <c r="J216" s="7" t="str">
        <f>IF(A216="","",IF('Backend Calcs Standard'!$A$12=1,'Backend Calcs Standard'!Z217,'Backend Calcs Standard'!O217))</f>
        <v/>
      </c>
    </row>
    <row r="217" spans="1:10" x14ac:dyDescent="0.25">
      <c r="A217" s="14" t="str">
        <f>IFERROR(IF(B217="","",'Backend Calcs Standard'!P218),"")</f>
        <v/>
      </c>
      <c r="B217" s="11" t="str">
        <f>IFERROR(IF(C217="","",(IF('Backend Calcs Standard'!$A$12=1,'Backend Calcs Standard'!S218,(('Backend Calcs Standard'!S218)*0.0283168)))),"")</f>
        <v/>
      </c>
      <c r="C217" s="11" t="str">
        <f>IFERROR(IF(D217="","",(IF('Backend Calcs Standard'!$A$12=1,'Backend Calcs Standard'!T218,(('Backend Calcs Standard'!T218)*0.0283168)))),"")</f>
        <v/>
      </c>
      <c r="D217" s="11" t="str">
        <f>IFERROR(IF(E217="","",(IF('Backend Calcs Standard'!$A$12=1,'Backend Calcs Standard'!U218,(('Backend Calcs Standard'!U218)*0.0283168)))),"")</f>
        <v/>
      </c>
      <c r="E217" s="11" t="str">
        <f>IFERROR(IF(F217="","",(IF('Backend Calcs Standard'!$A$12=1,'Backend Calcs Standard'!V218,(('Backend Calcs Standard'!V218)*0.0283168)))),"")</f>
        <v/>
      </c>
      <c r="F217" s="7" t="str">
        <f>IF(I217="","",(IF('Backend Calcs Standard'!$A$12=1,'Backend Calcs Standard'!W218,('Backend Calcs Standard'!W218*0.0283168))))</f>
        <v/>
      </c>
      <c r="G217" s="7" t="str">
        <f t="shared" si="5"/>
        <v/>
      </c>
      <c r="H217" s="7" t="str">
        <f>IF('Backend Calcs Standard'!$A$12=1,'Backend Calcs Standard'!X218,('Backend Calcs Standard'!X218*0.0283168))</f>
        <v/>
      </c>
      <c r="I217" s="7" t="str">
        <f>IFERROR(IF(H217="","",(IF('Backend Calcs Standard'!$A$12=1,'Backend Calcs Standard'!Y218,'Backend Calcs Standard'!Y218*0.0283168))),"")</f>
        <v/>
      </c>
      <c r="J217" s="7" t="str">
        <f>IF(A217="","",IF('Backend Calcs Standard'!$A$12=1,'Backend Calcs Standard'!Z218,'Backend Calcs Standard'!O218))</f>
        <v/>
      </c>
    </row>
    <row r="218" spans="1:10" x14ac:dyDescent="0.25">
      <c r="A218" s="14" t="str">
        <f>IFERROR(IF(B218="","",'Backend Calcs Standard'!P219),"")</f>
        <v/>
      </c>
      <c r="B218" s="11" t="str">
        <f>IFERROR(IF(C218="","",(IF('Backend Calcs Standard'!$A$12=1,'Backend Calcs Standard'!S219,(('Backend Calcs Standard'!S219)*0.0283168)))),"")</f>
        <v/>
      </c>
      <c r="C218" s="11" t="str">
        <f>IFERROR(IF(D218="","",(IF('Backend Calcs Standard'!$A$12=1,'Backend Calcs Standard'!T219,(('Backend Calcs Standard'!T219)*0.0283168)))),"")</f>
        <v/>
      </c>
      <c r="D218" s="11" t="str">
        <f>IFERROR(IF(E218="","",(IF('Backend Calcs Standard'!$A$12=1,'Backend Calcs Standard'!U219,(('Backend Calcs Standard'!U219)*0.0283168)))),"")</f>
        <v/>
      </c>
      <c r="E218" s="11" t="str">
        <f>IFERROR(IF(F218="","",(IF('Backend Calcs Standard'!$A$12=1,'Backend Calcs Standard'!V219,(('Backend Calcs Standard'!V219)*0.0283168)))),"")</f>
        <v/>
      </c>
      <c r="F218" s="7" t="str">
        <f>IF(I218="","",(IF('Backend Calcs Standard'!$A$12=1,'Backend Calcs Standard'!W219,('Backend Calcs Standard'!W219*0.0283168))))</f>
        <v/>
      </c>
      <c r="G218" s="7" t="str">
        <f t="shared" si="5"/>
        <v/>
      </c>
      <c r="H218" s="7" t="str">
        <f>IF('Backend Calcs Standard'!$A$12=1,'Backend Calcs Standard'!X219,('Backend Calcs Standard'!X219*0.0283168))</f>
        <v/>
      </c>
      <c r="I218" s="7" t="str">
        <f>IFERROR(IF(H218="","",(IF('Backend Calcs Standard'!$A$12=1,'Backend Calcs Standard'!Y219,'Backend Calcs Standard'!Y219*0.0283168))),"")</f>
        <v/>
      </c>
      <c r="J218" s="7" t="str">
        <f>IF(A218="","",IF('Backend Calcs Standard'!$A$12=1,'Backend Calcs Standard'!Z219,'Backend Calcs Standard'!O219))</f>
        <v/>
      </c>
    </row>
    <row r="219" spans="1:10" x14ac:dyDescent="0.25">
      <c r="A219" s="14" t="str">
        <f>IFERROR(IF(B219="","",'Backend Calcs Standard'!P220),"")</f>
        <v/>
      </c>
      <c r="B219" s="11" t="str">
        <f>IFERROR(IF(C219="","",(IF('Backend Calcs Standard'!$A$12=1,'Backend Calcs Standard'!S220,(('Backend Calcs Standard'!S220)*0.0283168)))),"")</f>
        <v/>
      </c>
      <c r="C219" s="11" t="str">
        <f>IFERROR(IF(D219="","",(IF('Backend Calcs Standard'!$A$12=1,'Backend Calcs Standard'!T220,(('Backend Calcs Standard'!T220)*0.0283168)))),"")</f>
        <v/>
      </c>
      <c r="D219" s="11" t="str">
        <f>IFERROR(IF(E219="","",(IF('Backend Calcs Standard'!$A$12=1,'Backend Calcs Standard'!U220,(('Backend Calcs Standard'!U220)*0.0283168)))),"")</f>
        <v/>
      </c>
      <c r="E219" s="11" t="str">
        <f>IFERROR(IF(F219="","",(IF('Backend Calcs Standard'!$A$12=1,'Backend Calcs Standard'!V220,(('Backend Calcs Standard'!V220)*0.0283168)))),"")</f>
        <v/>
      </c>
      <c r="F219" s="7" t="str">
        <f>IF(I219="","",(IF('Backend Calcs Standard'!$A$12=1,'Backend Calcs Standard'!W220,('Backend Calcs Standard'!W220*0.0283168))))</f>
        <v/>
      </c>
      <c r="G219" s="7" t="str">
        <f t="shared" si="5"/>
        <v/>
      </c>
      <c r="H219" s="7" t="str">
        <f>IF('Backend Calcs Standard'!$A$12=1,'Backend Calcs Standard'!X220,('Backend Calcs Standard'!X220*0.0283168))</f>
        <v/>
      </c>
      <c r="I219" s="7" t="str">
        <f>IFERROR(IF(H219="","",(IF('Backend Calcs Standard'!$A$12=1,'Backend Calcs Standard'!Y220,'Backend Calcs Standard'!Y220*0.0283168))),"")</f>
        <v/>
      </c>
      <c r="J219" s="7" t="str">
        <f>IF(A219="","",IF('Backend Calcs Standard'!$A$12=1,'Backend Calcs Standard'!Z220,'Backend Calcs Standard'!O220))</f>
        <v/>
      </c>
    </row>
    <row r="220" spans="1:10" x14ac:dyDescent="0.25">
      <c r="A220" s="14" t="str">
        <f>IFERROR(IF(B220="","",'Backend Calcs Standard'!P221),"")</f>
        <v/>
      </c>
      <c r="B220" s="11" t="str">
        <f>IFERROR(IF(C220="","",(IF('Backend Calcs Standard'!$A$12=1,'Backend Calcs Standard'!S221,(('Backend Calcs Standard'!S221)*0.0283168)))),"")</f>
        <v/>
      </c>
      <c r="C220" s="11" t="str">
        <f>IFERROR(IF(D220="","",(IF('Backend Calcs Standard'!$A$12=1,'Backend Calcs Standard'!T221,(('Backend Calcs Standard'!T221)*0.0283168)))),"")</f>
        <v/>
      </c>
      <c r="D220" s="11" t="str">
        <f>IFERROR(IF(E220="","",(IF('Backend Calcs Standard'!$A$12=1,'Backend Calcs Standard'!U221,(('Backend Calcs Standard'!U221)*0.0283168)))),"")</f>
        <v/>
      </c>
      <c r="E220" s="11" t="str">
        <f>IFERROR(IF(F220="","",(IF('Backend Calcs Standard'!$A$12=1,'Backend Calcs Standard'!V221,(('Backend Calcs Standard'!V221)*0.0283168)))),"")</f>
        <v/>
      </c>
      <c r="F220" s="7" t="str">
        <f>IF(I220="","",(IF('Backend Calcs Standard'!$A$12=1,'Backend Calcs Standard'!W221,('Backend Calcs Standard'!W221*0.0283168))))</f>
        <v/>
      </c>
      <c r="G220" s="7" t="str">
        <f t="shared" si="5"/>
        <v/>
      </c>
      <c r="H220" s="7" t="str">
        <f>IF('Backend Calcs Standard'!$A$12=1,'Backend Calcs Standard'!X221,('Backend Calcs Standard'!X221*0.0283168))</f>
        <v/>
      </c>
      <c r="I220" s="7" t="str">
        <f>IFERROR(IF(H220="","",(IF('Backend Calcs Standard'!$A$12=1,'Backend Calcs Standard'!Y221,'Backend Calcs Standard'!Y221*0.0283168))),"")</f>
        <v/>
      </c>
      <c r="J220" s="7" t="str">
        <f>IF(A220="","",IF('Backend Calcs Standard'!$A$12=1,'Backend Calcs Standard'!Z221,'Backend Calcs Standard'!O221))</f>
        <v/>
      </c>
    </row>
    <row r="221" spans="1:10" x14ac:dyDescent="0.25">
      <c r="A221" s="14" t="str">
        <f>IFERROR(IF(B221="","",'Backend Calcs Standard'!P222),"")</f>
        <v/>
      </c>
      <c r="B221" s="11" t="str">
        <f>IFERROR(IF(C221="","",(IF('Backend Calcs Standard'!$A$12=1,'Backend Calcs Standard'!S222,(('Backend Calcs Standard'!S222)*0.0283168)))),"")</f>
        <v/>
      </c>
      <c r="C221" s="11" t="str">
        <f>IFERROR(IF(D221="","",(IF('Backend Calcs Standard'!$A$12=1,'Backend Calcs Standard'!T222,(('Backend Calcs Standard'!T222)*0.0283168)))),"")</f>
        <v/>
      </c>
      <c r="D221" s="11" t="str">
        <f>IFERROR(IF(E221="","",(IF('Backend Calcs Standard'!$A$12=1,'Backend Calcs Standard'!U222,(('Backend Calcs Standard'!U222)*0.0283168)))),"")</f>
        <v/>
      </c>
      <c r="E221" s="11" t="str">
        <f>IFERROR(IF(F221="","",(IF('Backend Calcs Standard'!$A$12=1,'Backend Calcs Standard'!V222,(('Backend Calcs Standard'!V222)*0.0283168)))),"")</f>
        <v/>
      </c>
      <c r="F221" s="7" t="str">
        <f>IF(I221="","",(IF('Backend Calcs Standard'!$A$12=1,'Backend Calcs Standard'!W222,('Backend Calcs Standard'!W222*0.0283168))))</f>
        <v/>
      </c>
      <c r="G221" s="7" t="str">
        <f t="shared" si="5"/>
        <v/>
      </c>
      <c r="H221" s="7" t="str">
        <f>IF('Backend Calcs Standard'!$A$12=1,'Backend Calcs Standard'!X222,('Backend Calcs Standard'!X222*0.0283168))</f>
        <v/>
      </c>
      <c r="I221" s="7" t="str">
        <f>IFERROR(IF(H221="","",(IF('Backend Calcs Standard'!$A$12=1,'Backend Calcs Standard'!Y222,'Backend Calcs Standard'!Y222*0.0283168))),"")</f>
        <v/>
      </c>
      <c r="J221" s="7" t="str">
        <f>IF(A221="","",IF('Backend Calcs Standard'!$A$12=1,'Backend Calcs Standard'!Z222,'Backend Calcs Standard'!O222))</f>
        <v/>
      </c>
    </row>
    <row r="222" spans="1:10" x14ac:dyDescent="0.25">
      <c r="A222" s="14" t="str">
        <f>IFERROR(IF(B222="","",'Backend Calcs Standard'!P223),"")</f>
        <v/>
      </c>
      <c r="B222" s="11" t="str">
        <f>IFERROR(IF(C222="","",(IF('Backend Calcs Standard'!$A$12=1,'Backend Calcs Standard'!S223,(('Backend Calcs Standard'!S223)*0.0283168)))),"")</f>
        <v/>
      </c>
      <c r="C222" s="11" t="str">
        <f>IFERROR(IF(D222="","",(IF('Backend Calcs Standard'!$A$12=1,'Backend Calcs Standard'!T223,(('Backend Calcs Standard'!T223)*0.0283168)))),"")</f>
        <v/>
      </c>
      <c r="D222" s="11" t="str">
        <f>IFERROR(IF(E222="","",(IF('Backend Calcs Standard'!$A$12=1,'Backend Calcs Standard'!U223,(('Backend Calcs Standard'!U223)*0.0283168)))),"")</f>
        <v/>
      </c>
      <c r="E222" s="11" t="str">
        <f>IFERROR(IF(F222="","",(IF('Backend Calcs Standard'!$A$12=1,'Backend Calcs Standard'!V223,(('Backend Calcs Standard'!V223)*0.0283168)))),"")</f>
        <v/>
      </c>
      <c r="F222" s="7" t="str">
        <f>IF(I222="","",(IF('Backend Calcs Standard'!$A$12=1,'Backend Calcs Standard'!W223,('Backend Calcs Standard'!W223*0.0283168))))</f>
        <v/>
      </c>
      <c r="G222" s="7" t="str">
        <f t="shared" si="5"/>
        <v/>
      </c>
      <c r="H222" s="7" t="str">
        <f>IF('Backend Calcs Standard'!$A$12=1,'Backend Calcs Standard'!X223,('Backend Calcs Standard'!X223*0.0283168))</f>
        <v/>
      </c>
      <c r="I222" s="7" t="str">
        <f>IFERROR(IF(H222="","",(IF('Backend Calcs Standard'!$A$12=1,'Backend Calcs Standard'!Y223,'Backend Calcs Standard'!Y223*0.0283168))),"")</f>
        <v/>
      </c>
      <c r="J222" s="7" t="str">
        <f>IF(A222="","",IF('Backend Calcs Standard'!$A$12=1,'Backend Calcs Standard'!Z223,'Backend Calcs Standard'!O223))</f>
        <v/>
      </c>
    </row>
    <row r="223" spans="1:10" x14ac:dyDescent="0.25">
      <c r="A223" s="14" t="str">
        <f>IFERROR(IF(B223="","",'Backend Calcs Standard'!P224),"")</f>
        <v/>
      </c>
      <c r="B223" s="11" t="str">
        <f>IFERROR(IF(C223="","",(IF('Backend Calcs Standard'!$A$12=1,'Backend Calcs Standard'!S224,(('Backend Calcs Standard'!S224)*0.0283168)))),"")</f>
        <v/>
      </c>
      <c r="C223" s="11" t="str">
        <f>IFERROR(IF(D223="","",(IF('Backend Calcs Standard'!$A$12=1,'Backend Calcs Standard'!T224,(('Backend Calcs Standard'!T224)*0.0283168)))),"")</f>
        <v/>
      </c>
      <c r="D223" s="11" t="str">
        <f>IFERROR(IF(E223="","",(IF('Backend Calcs Standard'!$A$12=1,'Backend Calcs Standard'!U224,(('Backend Calcs Standard'!U224)*0.0283168)))),"")</f>
        <v/>
      </c>
      <c r="E223" s="11" t="str">
        <f>IFERROR(IF(F223="","",(IF('Backend Calcs Standard'!$A$12=1,'Backend Calcs Standard'!V224,(('Backend Calcs Standard'!V224)*0.0283168)))),"")</f>
        <v/>
      </c>
      <c r="F223" s="7" t="str">
        <f>IF(I223="","",(IF('Backend Calcs Standard'!$A$12=1,'Backend Calcs Standard'!W224,('Backend Calcs Standard'!W224*0.0283168))))</f>
        <v/>
      </c>
      <c r="G223" s="7" t="str">
        <f t="shared" si="5"/>
        <v/>
      </c>
      <c r="H223" s="7" t="str">
        <f>IF('Backend Calcs Standard'!$A$12=1,'Backend Calcs Standard'!X224,('Backend Calcs Standard'!X224*0.0283168))</f>
        <v/>
      </c>
      <c r="I223" s="7" t="str">
        <f>IFERROR(IF(H223="","",(IF('Backend Calcs Standard'!$A$12=1,'Backend Calcs Standard'!Y224,'Backend Calcs Standard'!Y224*0.0283168))),"")</f>
        <v/>
      </c>
      <c r="J223" s="7" t="str">
        <f>IF(A223="","",IF('Backend Calcs Standard'!$A$12=1,'Backend Calcs Standard'!Z224,'Backend Calcs Standard'!O224))</f>
        <v/>
      </c>
    </row>
    <row r="224" spans="1:10" x14ac:dyDescent="0.25">
      <c r="A224" s="14" t="str">
        <f>IFERROR(IF(B224="","",'Backend Calcs Standard'!P225),"")</f>
        <v/>
      </c>
      <c r="B224" s="11" t="str">
        <f>IFERROR(IF(C224="","",(IF('Backend Calcs Standard'!$A$12=1,'Backend Calcs Standard'!S225,(('Backend Calcs Standard'!S225)*0.0283168)))),"")</f>
        <v/>
      </c>
      <c r="C224" s="11" t="str">
        <f>IFERROR(IF(D224="","",(IF('Backend Calcs Standard'!$A$12=1,'Backend Calcs Standard'!T225,(('Backend Calcs Standard'!T225)*0.0283168)))),"")</f>
        <v/>
      </c>
      <c r="D224" s="11" t="str">
        <f>IFERROR(IF(E224="","",(IF('Backend Calcs Standard'!$A$12=1,'Backend Calcs Standard'!U225,(('Backend Calcs Standard'!U225)*0.0283168)))),"")</f>
        <v/>
      </c>
      <c r="E224" s="11" t="str">
        <f>IFERROR(IF(F224="","",(IF('Backend Calcs Standard'!$A$12=1,'Backend Calcs Standard'!V225,(('Backend Calcs Standard'!V225)*0.0283168)))),"")</f>
        <v/>
      </c>
      <c r="F224" s="7" t="str">
        <f>IF(I224="","",(IF('Backend Calcs Standard'!$A$12=1,'Backend Calcs Standard'!W225,('Backend Calcs Standard'!W225*0.0283168))))</f>
        <v/>
      </c>
      <c r="G224" s="7" t="str">
        <f t="shared" si="5"/>
        <v/>
      </c>
      <c r="H224" s="7" t="str">
        <f>IF('Backend Calcs Standard'!$A$12=1,'Backend Calcs Standard'!X225,('Backend Calcs Standard'!X225*0.0283168))</f>
        <v/>
      </c>
      <c r="I224" s="7" t="str">
        <f>IFERROR(IF(H224="","",(IF('Backend Calcs Standard'!$A$12=1,'Backend Calcs Standard'!Y225,'Backend Calcs Standard'!Y225*0.0283168))),"")</f>
        <v/>
      </c>
      <c r="J224" s="7" t="str">
        <f>IF(A224="","",IF('Backend Calcs Standard'!$A$12=1,'Backend Calcs Standard'!Z225,'Backend Calcs Standard'!O225))</f>
        <v/>
      </c>
    </row>
    <row r="225" spans="1:10" x14ac:dyDescent="0.25">
      <c r="A225" s="14" t="str">
        <f>IFERROR(IF(B225="","",'Backend Calcs Standard'!P226),"")</f>
        <v/>
      </c>
      <c r="B225" s="11" t="str">
        <f>IFERROR(IF(C225="","",(IF('Backend Calcs Standard'!$A$12=1,'Backend Calcs Standard'!S226,(('Backend Calcs Standard'!S226)*0.0283168)))),"")</f>
        <v/>
      </c>
      <c r="C225" s="11" t="str">
        <f>IFERROR(IF(D225="","",(IF('Backend Calcs Standard'!$A$12=1,'Backend Calcs Standard'!T226,(('Backend Calcs Standard'!T226)*0.0283168)))),"")</f>
        <v/>
      </c>
      <c r="D225" s="11" t="str">
        <f>IFERROR(IF(E225="","",(IF('Backend Calcs Standard'!$A$12=1,'Backend Calcs Standard'!U226,(('Backend Calcs Standard'!U226)*0.0283168)))),"")</f>
        <v/>
      </c>
      <c r="E225" s="11" t="str">
        <f>IFERROR(IF(F225="","",(IF('Backend Calcs Standard'!$A$12=1,'Backend Calcs Standard'!V226,(('Backend Calcs Standard'!V226)*0.0283168)))),"")</f>
        <v/>
      </c>
      <c r="F225" s="7" t="str">
        <f>IF(I225="","",(IF('Backend Calcs Standard'!$A$12=1,'Backend Calcs Standard'!W226,('Backend Calcs Standard'!W226*0.0283168))))</f>
        <v/>
      </c>
      <c r="G225" s="7" t="str">
        <f t="shared" si="5"/>
        <v/>
      </c>
      <c r="H225" s="7" t="str">
        <f>IF('Backend Calcs Standard'!$A$12=1,'Backend Calcs Standard'!X226,('Backend Calcs Standard'!X226*0.0283168))</f>
        <v/>
      </c>
      <c r="I225" s="7" t="str">
        <f>IFERROR(IF(H225="","",(IF('Backend Calcs Standard'!$A$12=1,'Backend Calcs Standard'!Y226,'Backend Calcs Standard'!Y226*0.0283168))),"")</f>
        <v/>
      </c>
      <c r="J225" s="7" t="str">
        <f>IF(A225="","",IF('Backend Calcs Standard'!$A$12=1,'Backend Calcs Standard'!Z226,'Backend Calcs Standard'!O226))</f>
        <v/>
      </c>
    </row>
    <row r="226" spans="1:10" x14ac:dyDescent="0.25">
      <c r="A226" s="14" t="str">
        <f>IFERROR(IF(B226="","",'Backend Calcs Standard'!P227),"")</f>
        <v/>
      </c>
      <c r="B226" s="11" t="str">
        <f>IFERROR(IF(C226="","",(IF('Backend Calcs Standard'!$A$12=1,'Backend Calcs Standard'!S227,(('Backend Calcs Standard'!S227)*0.0283168)))),"")</f>
        <v/>
      </c>
      <c r="C226" s="11" t="str">
        <f>IFERROR(IF(D226="","",(IF('Backend Calcs Standard'!$A$12=1,'Backend Calcs Standard'!T227,(('Backend Calcs Standard'!T227)*0.0283168)))),"")</f>
        <v/>
      </c>
      <c r="D226" s="11" t="str">
        <f>IFERROR(IF(E226="","",(IF('Backend Calcs Standard'!$A$12=1,'Backend Calcs Standard'!U227,(('Backend Calcs Standard'!U227)*0.0283168)))),"")</f>
        <v/>
      </c>
      <c r="E226" s="11" t="str">
        <f>IFERROR(IF(F226="","",(IF('Backend Calcs Standard'!$A$12=1,'Backend Calcs Standard'!V227,(('Backend Calcs Standard'!V227)*0.0283168)))),"")</f>
        <v/>
      </c>
      <c r="F226" s="7" t="str">
        <f>IF(I226="","",(IF('Backend Calcs Standard'!$A$12=1,'Backend Calcs Standard'!W227,('Backend Calcs Standard'!W227*0.0283168))))</f>
        <v/>
      </c>
      <c r="G226" s="7" t="str">
        <f t="shared" si="5"/>
        <v/>
      </c>
      <c r="H226" s="7" t="str">
        <f>IF('Backend Calcs Standard'!$A$12=1,'Backend Calcs Standard'!X227,('Backend Calcs Standard'!X227*0.0283168))</f>
        <v/>
      </c>
      <c r="I226" s="7" t="str">
        <f>IFERROR(IF(H226="","",(IF('Backend Calcs Standard'!$A$12=1,'Backend Calcs Standard'!Y227,'Backend Calcs Standard'!Y227*0.0283168))),"")</f>
        <v/>
      </c>
      <c r="J226" s="7" t="str">
        <f>IF(A226="","",IF('Backend Calcs Standard'!$A$12=1,'Backend Calcs Standard'!Z227,'Backend Calcs Standard'!O227))</f>
        <v/>
      </c>
    </row>
    <row r="227" spans="1:10" x14ac:dyDescent="0.25">
      <c r="A227" s="14" t="str">
        <f>IFERROR(IF(B227="","",'Backend Calcs Standard'!P228),"")</f>
        <v/>
      </c>
      <c r="B227" s="11" t="str">
        <f>IFERROR(IF(C227="","",(IF('Backend Calcs Standard'!$A$12=1,'Backend Calcs Standard'!S228,(('Backend Calcs Standard'!S228)*0.0283168)))),"")</f>
        <v/>
      </c>
      <c r="C227" s="11" t="str">
        <f>IFERROR(IF(D227="","",(IF('Backend Calcs Standard'!$A$12=1,'Backend Calcs Standard'!T228,(('Backend Calcs Standard'!T228)*0.0283168)))),"")</f>
        <v/>
      </c>
      <c r="D227" s="11" t="str">
        <f>IFERROR(IF(E227="","",(IF('Backend Calcs Standard'!$A$12=1,'Backend Calcs Standard'!U228,(('Backend Calcs Standard'!U228)*0.0283168)))),"")</f>
        <v/>
      </c>
      <c r="E227" s="11" t="str">
        <f>IFERROR(IF(F227="","",(IF('Backend Calcs Standard'!$A$12=1,'Backend Calcs Standard'!V228,(('Backend Calcs Standard'!V228)*0.0283168)))),"")</f>
        <v/>
      </c>
      <c r="F227" s="7" t="str">
        <f>IF(I227="","",(IF('Backend Calcs Standard'!$A$12=1,'Backend Calcs Standard'!W228,('Backend Calcs Standard'!W228*0.0283168))))</f>
        <v/>
      </c>
      <c r="G227" s="7" t="str">
        <f t="shared" si="5"/>
        <v/>
      </c>
      <c r="H227" s="7" t="str">
        <f>IF('Backend Calcs Standard'!$A$12=1,'Backend Calcs Standard'!X228,('Backend Calcs Standard'!X228*0.0283168))</f>
        <v/>
      </c>
      <c r="I227" s="7" t="str">
        <f>IFERROR(IF(H227="","",(IF('Backend Calcs Standard'!$A$12=1,'Backend Calcs Standard'!Y228,'Backend Calcs Standard'!Y228*0.0283168))),"")</f>
        <v/>
      </c>
      <c r="J227" s="7" t="str">
        <f>IF(A227="","",IF('Backend Calcs Standard'!$A$12=1,'Backend Calcs Standard'!Z228,'Backend Calcs Standard'!O228))</f>
        <v/>
      </c>
    </row>
    <row r="228" spans="1:10" x14ac:dyDescent="0.25">
      <c r="A228" s="14" t="str">
        <f>IFERROR(IF(B228="","",'Backend Calcs Standard'!P229),"")</f>
        <v/>
      </c>
      <c r="B228" s="11" t="str">
        <f>IFERROR(IF(C228="","",(IF('Backend Calcs Standard'!$A$12=1,'Backend Calcs Standard'!S229,(('Backend Calcs Standard'!S229)*0.0283168)))),"")</f>
        <v/>
      </c>
      <c r="C228" s="11" t="str">
        <f>IFERROR(IF(D228="","",(IF('Backend Calcs Standard'!$A$12=1,'Backend Calcs Standard'!T229,(('Backend Calcs Standard'!T229)*0.0283168)))),"")</f>
        <v/>
      </c>
      <c r="D228" s="11" t="str">
        <f>IFERROR(IF(E228="","",(IF('Backend Calcs Standard'!$A$12=1,'Backend Calcs Standard'!U229,(('Backend Calcs Standard'!U229)*0.0283168)))),"")</f>
        <v/>
      </c>
      <c r="E228" s="11" t="str">
        <f>IFERROR(IF(F228="","",(IF('Backend Calcs Standard'!$A$12=1,'Backend Calcs Standard'!V229,(('Backend Calcs Standard'!V229)*0.0283168)))),"")</f>
        <v/>
      </c>
      <c r="F228" s="7" t="str">
        <f>IF(I228="","",(IF('Backend Calcs Standard'!$A$12=1,'Backend Calcs Standard'!W229,('Backend Calcs Standard'!W229*0.0283168))))</f>
        <v/>
      </c>
      <c r="G228" s="7" t="str">
        <f t="shared" si="5"/>
        <v/>
      </c>
      <c r="H228" s="7" t="str">
        <f>IF('Backend Calcs Standard'!$A$12=1,'Backend Calcs Standard'!X229,('Backend Calcs Standard'!X229*0.0283168))</f>
        <v/>
      </c>
      <c r="I228" s="7" t="str">
        <f>IFERROR(IF(H228="","",(IF('Backend Calcs Standard'!$A$12=1,'Backend Calcs Standard'!Y229,'Backend Calcs Standard'!Y229*0.0283168))),"")</f>
        <v/>
      </c>
      <c r="J228" s="7" t="str">
        <f>IF(A228="","",IF('Backend Calcs Standard'!$A$12=1,'Backend Calcs Standard'!Z229,'Backend Calcs Standard'!O229))</f>
        <v/>
      </c>
    </row>
    <row r="229" spans="1:10" x14ac:dyDescent="0.25">
      <c r="A229" s="14" t="str">
        <f>IFERROR(IF(B229="","",'Backend Calcs Standard'!P230),"")</f>
        <v/>
      </c>
      <c r="B229" s="11" t="str">
        <f>IFERROR(IF(C229="","",(IF('Backend Calcs Standard'!$A$12=1,'Backend Calcs Standard'!S230,(('Backend Calcs Standard'!S230)*0.0283168)))),"")</f>
        <v/>
      </c>
      <c r="C229" s="11" t="str">
        <f>IFERROR(IF(D229="","",(IF('Backend Calcs Standard'!$A$12=1,'Backend Calcs Standard'!T230,(('Backend Calcs Standard'!T230)*0.0283168)))),"")</f>
        <v/>
      </c>
      <c r="D229" s="11" t="str">
        <f>IFERROR(IF(E229="","",(IF('Backend Calcs Standard'!$A$12=1,'Backend Calcs Standard'!U230,(('Backend Calcs Standard'!U230)*0.0283168)))),"")</f>
        <v/>
      </c>
      <c r="E229" s="11" t="str">
        <f>IFERROR(IF(F229="","",(IF('Backend Calcs Standard'!$A$12=1,'Backend Calcs Standard'!V230,(('Backend Calcs Standard'!V230)*0.0283168)))),"")</f>
        <v/>
      </c>
      <c r="F229" s="7" t="str">
        <f>IF(I229="","",(IF('Backend Calcs Standard'!$A$12=1,'Backend Calcs Standard'!W230,('Backend Calcs Standard'!W230*0.0283168))))</f>
        <v/>
      </c>
      <c r="G229" s="7" t="str">
        <f t="shared" si="5"/>
        <v/>
      </c>
      <c r="H229" s="7" t="str">
        <f>IF('Backend Calcs Standard'!$A$12=1,'Backend Calcs Standard'!X230,('Backend Calcs Standard'!X230*0.0283168))</f>
        <v/>
      </c>
      <c r="I229" s="7" t="str">
        <f>IFERROR(IF(H229="","",(IF('Backend Calcs Standard'!$A$12=1,'Backend Calcs Standard'!Y230,'Backend Calcs Standard'!Y230*0.0283168))),"")</f>
        <v/>
      </c>
      <c r="J229" s="7" t="str">
        <f>IF(A229="","",IF('Backend Calcs Standard'!$A$12=1,'Backend Calcs Standard'!Z230,'Backend Calcs Standard'!O230))</f>
        <v/>
      </c>
    </row>
    <row r="230" spans="1:10" x14ac:dyDescent="0.25">
      <c r="A230" s="14" t="str">
        <f>IFERROR(IF(B230="","",'Backend Calcs Standard'!P231),"")</f>
        <v/>
      </c>
      <c r="B230" s="11" t="str">
        <f>IFERROR(IF(C230="","",(IF('Backend Calcs Standard'!$A$12=1,'Backend Calcs Standard'!S231,(('Backend Calcs Standard'!S231)*0.0283168)))),"")</f>
        <v/>
      </c>
      <c r="C230" s="11" t="str">
        <f>IFERROR(IF(D230="","",(IF('Backend Calcs Standard'!$A$12=1,'Backend Calcs Standard'!T231,(('Backend Calcs Standard'!T231)*0.0283168)))),"")</f>
        <v/>
      </c>
      <c r="D230" s="11" t="str">
        <f>IFERROR(IF(E230="","",(IF('Backend Calcs Standard'!$A$12=1,'Backend Calcs Standard'!U231,(('Backend Calcs Standard'!U231)*0.0283168)))),"")</f>
        <v/>
      </c>
      <c r="E230" s="11" t="str">
        <f>IFERROR(IF(F230="","",(IF('Backend Calcs Standard'!$A$12=1,'Backend Calcs Standard'!V231,(('Backend Calcs Standard'!V231)*0.0283168)))),"")</f>
        <v/>
      </c>
      <c r="F230" s="7" t="str">
        <f>IF(I230="","",(IF('Backend Calcs Standard'!$A$12=1,'Backend Calcs Standard'!W231,('Backend Calcs Standard'!W231*0.0283168))))</f>
        <v/>
      </c>
      <c r="G230" s="7" t="str">
        <f t="shared" si="5"/>
        <v/>
      </c>
      <c r="H230" s="7" t="str">
        <f>IF('Backend Calcs Standard'!$A$12=1,'Backend Calcs Standard'!X231,('Backend Calcs Standard'!X231*0.0283168))</f>
        <v/>
      </c>
      <c r="I230" s="7" t="str">
        <f>IFERROR(IF(H230="","",(IF('Backend Calcs Standard'!$A$12=1,'Backend Calcs Standard'!Y231,'Backend Calcs Standard'!Y231*0.0283168))),"")</f>
        <v/>
      </c>
      <c r="J230" s="7" t="str">
        <f>IF(A230="","",IF('Backend Calcs Standard'!$A$12=1,'Backend Calcs Standard'!Z231,'Backend Calcs Standard'!O231))</f>
        <v/>
      </c>
    </row>
    <row r="231" spans="1:10" x14ac:dyDescent="0.25">
      <c r="A231" s="14" t="str">
        <f>IFERROR(IF(B231="","",'Backend Calcs Standard'!P232),"")</f>
        <v/>
      </c>
      <c r="B231" s="11" t="str">
        <f>IFERROR(IF(C231="","",(IF('Backend Calcs Standard'!$A$12=1,'Backend Calcs Standard'!S232,(('Backend Calcs Standard'!S232)*0.0283168)))),"")</f>
        <v/>
      </c>
      <c r="C231" s="11" t="str">
        <f>IFERROR(IF(D231="","",(IF('Backend Calcs Standard'!$A$12=1,'Backend Calcs Standard'!T232,(('Backend Calcs Standard'!T232)*0.0283168)))),"")</f>
        <v/>
      </c>
      <c r="D231" s="11" t="str">
        <f>IFERROR(IF(E231="","",(IF('Backend Calcs Standard'!$A$12=1,'Backend Calcs Standard'!U232,(('Backend Calcs Standard'!U232)*0.0283168)))),"")</f>
        <v/>
      </c>
      <c r="E231" s="11" t="str">
        <f>IFERROR(IF(F231="","",(IF('Backend Calcs Standard'!$A$12=1,'Backend Calcs Standard'!V232,(('Backend Calcs Standard'!V232)*0.0283168)))),"")</f>
        <v/>
      </c>
      <c r="F231" s="7" t="str">
        <f>IF(I231="","",(IF('Backend Calcs Standard'!$A$12=1,'Backend Calcs Standard'!W232,('Backend Calcs Standard'!W232*0.0283168))))</f>
        <v/>
      </c>
      <c r="G231" s="7" t="str">
        <f t="shared" si="5"/>
        <v/>
      </c>
      <c r="H231" s="7" t="str">
        <f>IF('Backend Calcs Standard'!$A$12=1,'Backend Calcs Standard'!X232,('Backend Calcs Standard'!X232*0.0283168))</f>
        <v/>
      </c>
      <c r="I231" s="7" t="str">
        <f>IFERROR(IF(H231="","",(IF('Backend Calcs Standard'!$A$12=1,'Backend Calcs Standard'!Y232,'Backend Calcs Standard'!Y232*0.0283168))),"")</f>
        <v/>
      </c>
      <c r="J231" s="7" t="str">
        <f>IF(A231="","",IF('Backend Calcs Standard'!$A$12=1,'Backend Calcs Standard'!Z232,'Backend Calcs Standard'!O232))</f>
        <v/>
      </c>
    </row>
    <row r="232" spans="1:10" x14ac:dyDescent="0.25">
      <c r="A232" s="14" t="str">
        <f>IFERROR(IF(B232="","",'Backend Calcs Standard'!P233),"")</f>
        <v/>
      </c>
      <c r="B232" s="11" t="str">
        <f>IFERROR(IF(C232="","",(IF('Backend Calcs Standard'!$A$12=1,'Backend Calcs Standard'!S233,(('Backend Calcs Standard'!S233)*0.0283168)))),"")</f>
        <v/>
      </c>
      <c r="C232" s="11" t="str">
        <f>IFERROR(IF(D232="","",(IF('Backend Calcs Standard'!$A$12=1,'Backend Calcs Standard'!T233,(('Backend Calcs Standard'!T233)*0.0283168)))),"")</f>
        <v/>
      </c>
      <c r="D232" s="11" t="str">
        <f>IFERROR(IF(E232="","",(IF('Backend Calcs Standard'!$A$12=1,'Backend Calcs Standard'!U233,(('Backend Calcs Standard'!U233)*0.0283168)))),"")</f>
        <v/>
      </c>
      <c r="E232" s="11" t="str">
        <f>IFERROR(IF(F232="","",(IF('Backend Calcs Standard'!$A$12=1,'Backend Calcs Standard'!V233,(('Backend Calcs Standard'!V233)*0.0283168)))),"")</f>
        <v/>
      </c>
      <c r="F232" s="7" t="str">
        <f>IF(I232="","",(IF('Backend Calcs Standard'!$A$12=1,'Backend Calcs Standard'!W233,('Backend Calcs Standard'!W233*0.0283168))))</f>
        <v/>
      </c>
      <c r="G232" s="7" t="str">
        <f t="shared" si="5"/>
        <v/>
      </c>
      <c r="H232" s="7" t="str">
        <f>IF('Backend Calcs Standard'!$A$12=1,'Backend Calcs Standard'!X233,('Backend Calcs Standard'!X233*0.0283168))</f>
        <v/>
      </c>
      <c r="I232" s="7" t="str">
        <f>IFERROR(IF(H232="","",(IF('Backend Calcs Standard'!$A$12=1,'Backend Calcs Standard'!Y233,'Backend Calcs Standard'!Y233*0.0283168))),"")</f>
        <v/>
      </c>
      <c r="J232" s="7" t="str">
        <f>IF(A232="","",IF('Backend Calcs Standard'!$A$12=1,'Backend Calcs Standard'!Z233,'Backend Calcs Standard'!O233))</f>
        <v/>
      </c>
    </row>
    <row r="233" spans="1:10" x14ac:dyDescent="0.25">
      <c r="A233" s="14" t="str">
        <f>IFERROR(IF(B233="","",'Backend Calcs Standard'!P234),"")</f>
        <v/>
      </c>
      <c r="B233" s="11" t="str">
        <f>IFERROR(IF(C233="","",(IF('Backend Calcs Standard'!$A$12=1,'Backend Calcs Standard'!S234,(('Backend Calcs Standard'!S234)*0.0283168)))),"")</f>
        <v/>
      </c>
      <c r="C233" s="11" t="str">
        <f>IFERROR(IF(D233="","",(IF('Backend Calcs Standard'!$A$12=1,'Backend Calcs Standard'!T234,(('Backend Calcs Standard'!T234)*0.0283168)))),"")</f>
        <v/>
      </c>
      <c r="D233" s="11" t="str">
        <f>IFERROR(IF(E233="","",(IF('Backend Calcs Standard'!$A$12=1,'Backend Calcs Standard'!U234,(('Backend Calcs Standard'!U234)*0.0283168)))),"")</f>
        <v/>
      </c>
      <c r="E233" s="11" t="str">
        <f>IFERROR(IF(F233="","",(IF('Backend Calcs Standard'!$A$12=1,'Backend Calcs Standard'!V234,(('Backend Calcs Standard'!V234)*0.0283168)))),"")</f>
        <v/>
      </c>
      <c r="F233" s="7" t="str">
        <f>IF(I233="","",(IF('Backend Calcs Standard'!$A$12=1,'Backend Calcs Standard'!W234,('Backend Calcs Standard'!W234*0.0283168))))</f>
        <v/>
      </c>
      <c r="G233" s="7" t="str">
        <f t="shared" si="5"/>
        <v/>
      </c>
      <c r="H233" s="7" t="str">
        <f>IF('Backend Calcs Standard'!$A$12=1,'Backend Calcs Standard'!X234,('Backend Calcs Standard'!X234*0.0283168))</f>
        <v/>
      </c>
      <c r="I233" s="7" t="str">
        <f>IFERROR(IF(H233="","",(IF('Backend Calcs Standard'!$A$12=1,'Backend Calcs Standard'!Y234,'Backend Calcs Standard'!Y234*0.0283168))),"")</f>
        <v/>
      </c>
      <c r="J233" s="7" t="str">
        <f>IF(A233="","",IF('Backend Calcs Standard'!$A$12=1,'Backend Calcs Standard'!Z234,'Backend Calcs Standard'!O234))</f>
        <v/>
      </c>
    </row>
    <row r="234" spans="1:10" x14ac:dyDescent="0.25">
      <c r="A234" s="14" t="str">
        <f>IFERROR(IF(B234="","",'Backend Calcs Standard'!P235),"")</f>
        <v/>
      </c>
      <c r="B234" s="11" t="str">
        <f>IFERROR(IF(C234="","",(IF('Backend Calcs Standard'!$A$12=1,'Backend Calcs Standard'!S235,(('Backend Calcs Standard'!S235)*0.0283168)))),"")</f>
        <v/>
      </c>
      <c r="C234" s="11" t="str">
        <f>IFERROR(IF(D234="","",(IF('Backend Calcs Standard'!$A$12=1,'Backend Calcs Standard'!T235,(('Backend Calcs Standard'!T235)*0.0283168)))),"")</f>
        <v/>
      </c>
      <c r="D234" s="11" t="str">
        <f>IFERROR(IF(E234="","",(IF('Backend Calcs Standard'!$A$12=1,'Backend Calcs Standard'!U235,(('Backend Calcs Standard'!U235)*0.0283168)))),"")</f>
        <v/>
      </c>
      <c r="E234" s="11" t="str">
        <f>IFERROR(IF(F234="","",(IF('Backend Calcs Standard'!$A$12=1,'Backend Calcs Standard'!V235,(('Backend Calcs Standard'!V235)*0.0283168)))),"")</f>
        <v/>
      </c>
      <c r="F234" s="7" t="str">
        <f>IF(I234="","",(IF('Backend Calcs Standard'!$A$12=1,'Backend Calcs Standard'!W235,('Backend Calcs Standard'!W235*0.0283168))))</f>
        <v/>
      </c>
      <c r="G234" s="7" t="str">
        <f t="shared" si="5"/>
        <v/>
      </c>
      <c r="H234" s="7" t="str">
        <f>IF('Backend Calcs Standard'!$A$12=1,'Backend Calcs Standard'!X235,('Backend Calcs Standard'!X235*0.0283168))</f>
        <v/>
      </c>
      <c r="I234" s="7" t="str">
        <f>IFERROR(IF(H234="","",(IF('Backend Calcs Standard'!$A$12=1,'Backend Calcs Standard'!Y235,'Backend Calcs Standard'!Y235*0.0283168))),"")</f>
        <v/>
      </c>
      <c r="J234" s="7" t="str">
        <f>IF(A234="","",IF('Backend Calcs Standard'!$A$12=1,'Backend Calcs Standard'!Z235,'Backend Calcs Standard'!O235))</f>
        <v/>
      </c>
    </row>
    <row r="235" spans="1:10" x14ac:dyDescent="0.25">
      <c r="A235" s="14" t="str">
        <f>IFERROR(IF(B235="","",'Backend Calcs Standard'!P236),"")</f>
        <v/>
      </c>
      <c r="B235" s="11" t="str">
        <f>IFERROR(IF(C235="","",(IF('Backend Calcs Standard'!$A$12=1,'Backend Calcs Standard'!S236,(('Backend Calcs Standard'!S236)*0.0283168)))),"")</f>
        <v/>
      </c>
      <c r="C235" s="11" t="str">
        <f>IFERROR(IF(D235="","",(IF('Backend Calcs Standard'!$A$12=1,'Backend Calcs Standard'!T236,(('Backend Calcs Standard'!T236)*0.0283168)))),"")</f>
        <v/>
      </c>
      <c r="D235" s="11" t="str">
        <f>IFERROR(IF(E235="","",(IF('Backend Calcs Standard'!$A$12=1,'Backend Calcs Standard'!U236,(('Backend Calcs Standard'!U236)*0.0283168)))),"")</f>
        <v/>
      </c>
      <c r="E235" s="11" t="str">
        <f>IFERROR(IF(F235="","",(IF('Backend Calcs Standard'!$A$12=1,'Backend Calcs Standard'!V236,(('Backend Calcs Standard'!V236)*0.0283168)))),"")</f>
        <v/>
      </c>
      <c r="F235" s="7" t="str">
        <f>IF(I235="","",(IF('Backend Calcs Standard'!$A$12=1,'Backend Calcs Standard'!W236,('Backend Calcs Standard'!W236*0.0283168))))</f>
        <v/>
      </c>
      <c r="G235" s="7" t="str">
        <f t="shared" si="5"/>
        <v/>
      </c>
      <c r="H235" s="7" t="str">
        <f>IF('Backend Calcs Standard'!$A$12=1,'Backend Calcs Standard'!X236,('Backend Calcs Standard'!X236*0.0283168))</f>
        <v/>
      </c>
      <c r="I235" s="7" t="str">
        <f>IFERROR(IF(H235="","",(IF('Backend Calcs Standard'!$A$12=1,'Backend Calcs Standard'!Y236,'Backend Calcs Standard'!Y236*0.0283168))),"")</f>
        <v/>
      </c>
      <c r="J235" s="7" t="str">
        <f>IF(A235="","",IF('Backend Calcs Standard'!$A$12=1,'Backend Calcs Standard'!Z236,'Backend Calcs Standard'!O236))</f>
        <v/>
      </c>
    </row>
    <row r="236" spans="1:10" x14ac:dyDescent="0.25">
      <c r="A236" s="14" t="str">
        <f>IFERROR(IF(B236="","",'Backend Calcs Standard'!P237),"")</f>
        <v/>
      </c>
      <c r="B236" s="11" t="str">
        <f>IFERROR(IF(C236="","",(IF('Backend Calcs Standard'!$A$12=1,'Backend Calcs Standard'!S237,(('Backend Calcs Standard'!S237)*0.0283168)))),"")</f>
        <v/>
      </c>
      <c r="C236" s="11" t="str">
        <f>IFERROR(IF(D236="","",(IF('Backend Calcs Standard'!$A$12=1,'Backend Calcs Standard'!T237,(('Backend Calcs Standard'!T237)*0.0283168)))),"")</f>
        <v/>
      </c>
      <c r="D236" s="11" t="str">
        <f>IFERROR(IF(E236="","",(IF('Backend Calcs Standard'!$A$12=1,'Backend Calcs Standard'!U237,(('Backend Calcs Standard'!U237)*0.0283168)))),"")</f>
        <v/>
      </c>
      <c r="E236" s="11" t="str">
        <f>IFERROR(IF(F236="","",(IF('Backend Calcs Standard'!$A$12=1,'Backend Calcs Standard'!V237,(('Backend Calcs Standard'!V237)*0.0283168)))),"")</f>
        <v/>
      </c>
      <c r="F236" s="7" t="str">
        <f>IF(I236="","",(IF('Backend Calcs Standard'!$A$12=1,'Backend Calcs Standard'!W237,('Backend Calcs Standard'!W237*0.0283168))))</f>
        <v/>
      </c>
      <c r="G236" s="7" t="str">
        <f t="shared" si="5"/>
        <v/>
      </c>
      <c r="H236" s="7" t="str">
        <f>IF('Backend Calcs Standard'!$A$12=1,'Backend Calcs Standard'!X237,('Backend Calcs Standard'!X237*0.0283168))</f>
        <v/>
      </c>
      <c r="I236" s="7" t="str">
        <f>IFERROR(IF(H236="","",(IF('Backend Calcs Standard'!$A$12=1,'Backend Calcs Standard'!Y237,'Backend Calcs Standard'!Y237*0.0283168))),"")</f>
        <v/>
      </c>
      <c r="J236" s="7" t="str">
        <f>IF(A236="","",IF('Backend Calcs Standard'!$A$12=1,'Backend Calcs Standard'!Z237,'Backend Calcs Standard'!O237))</f>
        <v/>
      </c>
    </row>
    <row r="237" spans="1:10" x14ac:dyDescent="0.25">
      <c r="A237" s="14" t="str">
        <f>IFERROR(IF(B237="","",'Backend Calcs Standard'!P238),"")</f>
        <v/>
      </c>
      <c r="B237" s="11" t="str">
        <f>IFERROR(IF(C237="","",(IF('Backend Calcs Standard'!$A$12=1,'Backend Calcs Standard'!S238,(('Backend Calcs Standard'!S238)*0.0283168)))),"")</f>
        <v/>
      </c>
      <c r="C237" s="11" t="str">
        <f>IFERROR(IF(D237="","",(IF('Backend Calcs Standard'!$A$12=1,'Backend Calcs Standard'!T238,(('Backend Calcs Standard'!T238)*0.0283168)))),"")</f>
        <v/>
      </c>
      <c r="D237" s="11" t="str">
        <f>IFERROR(IF(E237="","",(IF('Backend Calcs Standard'!$A$12=1,'Backend Calcs Standard'!U238,(('Backend Calcs Standard'!U238)*0.0283168)))),"")</f>
        <v/>
      </c>
      <c r="E237" s="11" t="str">
        <f>IFERROR(IF(F237="","",(IF('Backend Calcs Standard'!$A$12=1,'Backend Calcs Standard'!V238,(('Backend Calcs Standard'!V238)*0.0283168)))),"")</f>
        <v/>
      </c>
      <c r="F237" s="7" t="str">
        <f>IF(I237="","",(IF('Backend Calcs Standard'!$A$12=1,'Backend Calcs Standard'!W238,('Backend Calcs Standard'!W238*0.0283168))))</f>
        <v/>
      </c>
      <c r="G237" s="7" t="str">
        <f t="shared" si="5"/>
        <v/>
      </c>
      <c r="H237" s="7" t="str">
        <f>IF('Backend Calcs Standard'!$A$12=1,'Backend Calcs Standard'!X238,('Backend Calcs Standard'!X238*0.0283168))</f>
        <v/>
      </c>
      <c r="I237" s="7" t="str">
        <f>IFERROR(IF(H237="","",(IF('Backend Calcs Standard'!$A$12=1,'Backend Calcs Standard'!Y238,'Backend Calcs Standard'!Y238*0.0283168))),"")</f>
        <v/>
      </c>
      <c r="J237" s="7" t="str">
        <f>IF(A237="","",IF('Backend Calcs Standard'!$A$12=1,'Backend Calcs Standard'!Z238,'Backend Calcs Standard'!O238))</f>
        <v/>
      </c>
    </row>
    <row r="238" spans="1:10" x14ac:dyDescent="0.25">
      <c r="A238" s="14" t="str">
        <f>IFERROR(IF(B238="","",'Backend Calcs Standard'!P239),"")</f>
        <v/>
      </c>
      <c r="B238" s="11" t="str">
        <f>IFERROR(IF(C238="","",(IF('Backend Calcs Standard'!$A$12=1,'Backend Calcs Standard'!S239,(('Backend Calcs Standard'!S239)*0.0283168)))),"")</f>
        <v/>
      </c>
      <c r="C238" s="11" t="str">
        <f>IFERROR(IF(D238="","",(IF('Backend Calcs Standard'!$A$12=1,'Backend Calcs Standard'!T239,(('Backend Calcs Standard'!T239)*0.0283168)))),"")</f>
        <v/>
      </c>
      <c r="D238" s="11" t="str">
        <f>IFERROR(IF(E238="","",(IF('Backend Calcs Standard'!$A$12=1,'Backend Calcs Standard'!U239,(('Backend Calcs Standard'!U239)*0.0283168)))),"")</f>
        <v/>
      </c>
      <c r="E238" s="11" t="str">
        <f>IFERROR(IF(F238="","",(IF('Backend Calcs Standard'!$A$12=1,'Backend Calcs Standard'!V239,(('Backend Calcs Standard'!V239)*0.0283168)))),"")</f>
        <v/>
      </c>
      <c r="F238" s="7" t="str">
        <f>IF(I238="","",(IF('Backend Calcs Standard'!$A$12=1,'Backend Calcs Standard'!W239,('Backend Calcs Standard'!W239*0.0283168))))</f>
        <v/>
      </c>
      <c r="G238" s="7" t="str">
        <f t="shared" si="5"/>
        <v/>
      </c>
      <c r="H238" s="7" t="str">
        <f>IF('Backend Calcs Standard'!$A$12=1,'Backend Calcs Standard'!X239,('Backend Calcs Standard'!X239*0.0283168))</f>
        <v/>
      </c>
      <c r="I238" s="7" t="str">
        <f>IFERROR(IF(H238="","",(IF('Backend Calcs Standard'!$A$12=1,'Backend Calcs Standard'!Y239,'Backend Calcs Standard'!Y239*0.0283168))),"")</f>
        <v/>
      </c>
      <c r="J238" s="7" t="str">
        <f>IF(A238="","",IF('Backend Calcs Standard'!$A$12=1,'Backend Calcs Standard'!Z239,'Backend Calcs Standard'!O239))</f>
        <v/>
      </c>
    </row>
    <row r="239" spans="1:10" x14ac:dyDescent="0.25">
      <c r="A239" s="14" t="str">
        <f>IFERROR(IF(B239="","",'Backend Calcs Standard'!P240),"")</f>
        <v/>
      </c>
      <c r="B239" s="11" t="str">
        <f>IFERROR(IF(C239="","",(IF('Backend Calcs Standard'!$A$12=1,'Backend Calcs Standard'!S240,(('Backend Calcs Standard'!S240)*0.0283168)))),"")</f>
        <v/>
      </c>
      <c r="C239" s="11" t="str">
        <f>IFERROR(IF(D239="","",(IF('Backend Calcs Standard'!$A$12=1,'Backend Calcs Standard'!T240,(('Backend Calcs Standard'!T240)*0.0283168)))),"")</f>
        <v/>
      </c>
      <c r="D239" s="11" t="str">
        <f>IFERROR(IF(E239="","",(IF('Backend Calcs Standard'!$A$12=1,'Backend Calcs Standard'!U240,(('Backend Calcs Standard'!U240)*0.0283168)))),"")</f>
        <v/>
      </c>
      <c r="E239" s="11" t="str">
        <f>IFERROR(IF(F239="","",(IF('Backend Calcs Standard'!$A$12=1,'Backend Calcs Standard'!V240,(('Backend Calcs Standard'!V240)*0.0283168)))),"")</f>
        <v/>
      </c>
      <c r="F239" s="7" t="str">
        <f>IF(I239="","",(IF('Backend Calcs Standard'!$A$12=1,'Backend Calcs Standard'!W240,('Backend Calcs Standard'!W240*0.0283168))))</f>
        <v/>
      </c>
      <c r="G239" s="7" t="str">
        <f t="shared" si="5"/>
        <v/>
      </c>
      <c r="H239" s="7" t="str">
        <f>IF('Backend Calcs Standard'!$A$12=1,'Backend Calcs Standard'!X240,('Backend Calcs Standard'!X240*0.0283168))</f>
        <v/>
      </c>
      <c r="I239" s="7" t="str">
        <f>IFERROR(IF(H239="","",(IF('Backend Calcs Standard'!$A$12=1,'Backend Calcs Standard'!Y240,'Backend Calcs Standard'!Y240*0.0283168))),"")</f>
        <v/>
      </c>
      <c r="J239" s="7" t="str">
        <f>IF(A239="","",IF('Backend Calcs Standard'!$A$12=1,'Backend Calcs Standard'!Z240,'Backend Calcs Standard'!O240))</f>
        <v/>
      </c>
    </row>
    <row r="240" spans="1:10" x14ac:dyDescent="0.25">
      <c r="A240" s="14" t="str">
        <f>IFERROR(IF(B240="","",'Backend Calcs Standard'!P241),"")</f>
        <v/>
      </c>
      <c r="B240" s="11" t="str">
        <f>IFERROR(IF(C240="","",(IF('Backend Calcs Standard'!$A$12=1,'Backend Calcs Standard'!S241,(('Backend Calcs Standard'!S241)*0.0283168)))),"")</f>
        <v/>
      </c>
      <c r="C240" s="11" t="str">
        <f>IFERROR(IF(D240="","",(IF('Backend Calcs Standard'!$A$12=1,'Backend Calcs Standard'!T241,(('Backend Calcs Standard'!T241)*0.0283168)))),"")</f>
        <v/>
      </c>
      <c r="D240" s="11" t="str">
        <f>IFERROR(IF(E240="","",(IF('Backend Calcs Standard'!$A$12=1,'Backend Calcs Standard'!U241,(('Backend Calcs Standard'!U241)*0.0283168)))),"")</f>
        <v/>
      </c>
      <c r="E240" s="11" t="str">
        <f>IFERROR(IF(F240="","",(IF('Backend Calcs Standard'!$A$12=1,'Backend Calcs Standard'!V241,(('Backend Calcs Standard'!V241)*0.0283168)))),"")</f>
        <v/>
      </c>
      <c r="F240" s="7" t="str">
        <f>IF(I240="","",(IF('Backend Calcs Standard'!$A$12=1,'Backend Calcs Standard'!W241,('Backend Calcs Standard'!W241*0.0283168))))</f>
        <v/>
      </c>
      <c r="G240" s="7" t="str">
        <f t="shared" si="5"/>
        <v/>
      </c>
      <c r="H240" s="7" t="str">
        <f>IF('Backend Calcs Standard'!$A$12=1,'Backend Calcs Standard'!X241,('Backend Calcs Standard'!X241*0.0283168))</f>
        <v/>
      </c>
      <c r="I240" s="7" t="str">
        <f>IFERROR(IF(H240="","",(IF('Backend Calcs Standard'!$A$12=1,'Backend Calcs Standard'!Y241,'Backend Calcs Standard'!Y241*0.0283168))),"")</f>
        <v/>
      </c>
      <c r="J240" s="7" t="str">
        <f>IF(A240="","",IF('Backend Calcs Standard'!$A$12=1,'Backend Calcs Standard'!Z241,'Backend Calcs Standard'!O241))</f>
        <v/>
      </c>
    </row>
    <row r="241" spans="1:10" x14ac:dyDescent="0.25">
      <c r="A241" s="14" t="str">
        <f>IFERROR(IF(B241="","",'Backend Calcs Standard'!P242),"")</f>
        <v/>
      </c>
      <c r="B241" s="11" t="str">
        <f>IFERROR(IF(C241="","",(IF('Backend Calcs Standard'!$A$12=1,'Backend Calcs Standard'!S242,(('Backend Calcs Standard'!S242)*0.0283168)))),"")</f>
        <v/>
      </c>
      <c r="C241" s="11" t="str">
        <f>IFERROR(IF(D241="","",(IF('Backend Calcs Standard'!$A$12=1,'Backend Calcs Standard'!T242,(('Backend Calcs Standard'!T242)*0.0283168)))),"")</f>
        <v/>
      </c>
      <c r="D241" s="11" t="str">
        <f>IFERROR(IF(E241="","",(IF('Backend Calcs Standard'!$A$12=1,'Backend Calcs Standard'!U242,(('Backend Calcs Standard'!U242)*0.0283168)))),"")</f>
        <v/>
      </c>
      <c r="E241" s="11" t="str">
        <f>IFERROR(IF(F241="","",(IF('Backend Calcs Standard'!$A$12=1,'Backend Calcs Standard'!V242,(('Backend Calcs Standard'!V242)*0.0283168)))),"")</f>
        <v/>
      </c>
      <c r="F241" s="7" t="str">
        <f>IF(I241="","",(IF('Backend Calcs Standard'!$A$12=1,'Backend Calcs Standard'!W242,('Backend Calcs Standard'!W242*0.0283168))))</f>
        <v/>
      </c>
      <c r="G241" s="7" t="str">
        <f t="shared" si="5"/>
        <v/>
      </c>
      <c r="H241" s="7" t="str">
        <f>IF('Backend Calcs Standard'!$A$12=1,'Backend Calcs Standard'!X242,('Backend Calcs Standard'!X242*0.0283168))</f>
        <v/>
      </c>
      <c r="I241" s="7" t="str">
        <f>IFERROR(IF(H241="","",(IF('Backend Calcs Standard'!$A$12=1,'Backend Calcs Standard'!Y242,'Backend Calcs Standard'!Y242*0.0283168))),"")</f>
        <v/>
      </c>
      <c r="J241" s="7" t="str">
        <f>IF(A241="","",IF('Backend Calcs Standard'!$A$12=1,'Backend Calcs Standard'!Z242,'Backend Calcs Standard'!O242))</f>
        <v/>
      </c>
    </row>
    <row r="242" spans="1:10" x14ac:dyDescent="0.25">
      <c r="A242" s="14" t="str">
        <f>IFERROR(IF(B242="","",'Backend Calcs Standard'!P243),"")</f>
        <v/>
      </c>
      <c r="B242" s="11" t="str">
        <f>IFERROR(IF(C242="","",(IF('Backend Calcs Standard'!$A$12=1,'Backend Calcs Standard'!S243,(('Backend Calcs Standard'!S243)*0.0283168)))),"")</f>
        <v/>
      </c>
      <c r="C242" s="11" t="str">
        <f>IFERROR(IF(D242="","",(IF('Backend Calcs Standard'!$A$12=1,'Backend Calcs Standard'!T243,(('Backend Calcs Standard'!T243)*0.0283168)))),"")</f>
        <v/>
      </c>
      <c r="D242" s="11" t="str">
        <f>IFERROR(IF(E242="","",(IF('Backend Calcs Standard'!$A$12=1,'Backend Calcs Standard'!U243,(('Backend Calcs Standard'!U243)*0.0283168)))),"")</f>
        <v/>
      </c>
      <c r="E242" s="11" t="str">
        <f>IFERROR(IF(F242="","",(IF('Backend Calcs Standard'!$A$12=1,'Backend Calcs Standard'!V243,(('Backend Calcs Standard'!V243)*0.0283168)))),"")</f>
        <v/>
      </c>
      <c r="F242" s="7" t="str">
        <f>IF(I242="","",(IF('Backend Calcs Standard'!$A$12=1,'Backend Calcs Standard'!W243,('Backend Calcs Standard'!W243*0.0283168))))</f>
        <v/>
      </c>
      <c r="G242" s="7" t="str">
        <f t="shared" si="5"/>
        <v/>
      </c>
      <c r="H242" s="7" t="str">
        <f>IF('Backend Calcs Standard'!$A$12=1,'Backend Calcs Standard'!X243,('Backend Calcs Standard'!X243*0.0283168))</f>
        <v/>
      </c>
      <c r="I242" s="7" t="str">
        <f>IFERROR(IF(H242="","",(IF('Backend Calcs Standard'!$A$12=1,'Backend Calcs Standard'!Y243,'Backend Calcs Standard'!Y243*0.0283168))),"")</f>
        <v/>
      </c>
      <c r="J242" s="7" t="str">
        <f>IF(A242="","",IF('Backend Calcs Standard'!$A$12=1,'Backend Calcs Standard'!Z243,'Backend Calcs Standard'!O243))</f>
        <v/>
      </c>
    </row>
    <row r="243" spans="1:10" x14ac:dyDescent="0.25">
      <c r="A243" s="14" t="str">
        <f>IFERROR(IF(B243="","",'Backend Calcs Standard'!P244),"")</f>
        <v/>
      </c>
      <c r="B243" s="11" t="str">
        <f>IFERROR(IF(C243="","",(IF('Backend Calcs Standard'!$A$12=1,'Backend Calcs Standard'!S244,(('Backend Calcs Standard'!S244)*0.0283168)))),"")</f>
        <v/>
      </c>
      <c r="C243" s="11" t="str">
        <f>IFERROR(IF(D243="","",(IF('Backend Calcs Standard'!$A$12=1,'Backend Calcs Standard'!T244,(('Backend Calcs Standard'!T244)*0.0283168)))),"")</f>
        <v/>
      </c>
      <c r="D243" s="11" t="str">
        <f>IFERROR(IF(E243="","",(IF('Backend Calcs Standard'!$A$12=1,'Backend Calcs Standard'!U244,(('Backend Calcs Standard'!U244)*0.0283168)))),"")</f>
        <v/>
      </c>
      <c r="E243" s="11" t="str">
        <f>IFERROR(IF(F243="","",(IF('Backend Calcs Standard'!$A$12=1,'Backend Calcs Standard'!V244,(('Backend Calcs Standard'!V244)*0.0283168)))),"")</f>
        <v/>
      </c>
      <c r="F243" s="7" t="str">
        <f>IF(I243="","",(IF('Backend Calcs Standard'!$A$12=1,'Backend Calcs Standard'!W244,('Backend Calcs Standard'!W244*0.0283168))))</f>
        <v/>
      </c>
      <c r="G243" s="7" t="str">
        <f t="shared" si="5"/>
        <v/>
      </c>
      <c r="H243" s="7" t="str">
        <f>IF('Backend Calcs Standard'!$A$12=1,'Backend Calcs Standard'!X244,('Backend Calcs Standard'!X244*0.0283168))</f>
        <v/>
      </c>
      <c r="I243" s="7" t="str">
        <f>IFERROR(IF(H243="","",(IF('Backend Calcs Standard'!$A$12=1,'Backend Calcs Standard'!Y244,'Backend Calcs Standard'!Y244*0.0283168))),"")</f>
        <v/>
      </c>
      <c r="J243" s="7" t="str">
        <f>IF(A243="","",IF('Backend Calcs Standard'!$A$12=1,'Backend Calcs Standard'!Z244,'Backend Calcs Standard'!O244))</f>
        <v/>
      </c>
    </row>
    <row r="244" spans="1:10" x14ac:dyDescent="0.25">
      <c r="A244" s="14" t="str">
        <f>IFERROR(IF(B244="","",'Backend Calcs Standard'!P245),"")</f>
        <v/>
      </c>
      <c r="B244" s="11" t="str">
        <f>IFERROR(IF(C244="","",(IF('Backend Calcs Standard'!$A$12=1,'Backend Calcs Standard'!S245,(('Backend Calcs Standard'!S245)*0.0283168)))),"")</f>
        <v/>
      </c>
      <c r="C244" s="11" t="str">
        <f>IFERROR(IF(D244="","",(IF('Backend Calcs Standard'!$A$12=1,'Backend Calcs Standard'!T245,(('Backend Calcs Standard'!T245)*0.0283168)))),"")</f>
        <v/>
      </c>
      <c r="D244" s="11" t="str">
        <f>IFERROR(IF(E244="","",(IF('Backend Calcs Standard'!$A$12=1,'Backend Calcs Standard'!U245,(('Backend Calcs Standard'!U245)*0.0283168)))),"")</f>
        <v/>
      </c>
      <c r="E244" s="11" t="str">
        <f>IFERROR(IF(F244="","",(IF('Backend Calcs Standard'!$A$12=1,'Backend Calcs Standard'!V245,(('Backend Calcs Standard'!V245)*0.0283168)))),"")</f>
        <v/>
      </c>
      <c r="F244" s="7" t="str">
        <f>IF(I244="","",(IF('Backend Calcs Standard'!$A$12=1,'Backend Calcs Standard'!W245,('Backend Calcs Standard'!W245*0.0283168))))</f>
        <v/>
      </c>
      <c r="G244" s="7" t="str">
        <f t="shared" si="5"/>
        <v/>
      </c>
      <c r="H244" s="7" t="str">
        <f>IF('Backend Calcs Standard'!$A$12=1,'Backend Calcs Standard'!X245,('Backend Calcs Standard'!X245*0.0283168))</f>
        <v/>
      </c>
      <c r="I244" s="7" t="str">
        <f>IFERROR(IF(H244="","",(IF('Backend Calcs Standard'!$A$12=1,'Backend Calcs Standard'!Y245,'Backend Calcs Standard'!Y245*0.0283168))),"")</f>
        <v/>
      </c>
      <c r="J244" s="7" t="str">
        <f>IF(A244="","",IF('Backend Calcs Standard'!$A$12=1,'Backend Calcs Standard'!Z245,'Backend Calcs Standard'!O245))</f>
        <v/>
      </c>
    </row>
    <row r="245" spans="1:10" x14ac:dyDescent="0.25">
      <c r="A245" s="14" t="str">
        <f>IFERROR(IF(B245="","",'Backend Calcs Standard'!P246),"")</f>
        <v/>
      </c>
      <c r="B245" s="11" t="str">
        <f>IFERROR(IF(C245="","",(IF('Backend Calcs Standard'!$A$12=1,'Backend Calcs Standard'!S246,(('Backend Calcs Standard'!S246)*0.0283168)))),"")</f>
        <v/>
      </c>
      <c r="C245" s="11" t="str">
        <f>IFERROR(IF(D245="","",(IF('Backend Calcs Standard'!$A$12=1,'Backend Calcs Standard'!T246,(('Backend Calcs Standard'!T246)*0.0283168)))),"")</f>
        <v/>
      </c>
      <c r="D245" s="11" t="str">
        <f>IFERROR(IF(E245="","",(IF('Backend Calcs Standard'!$A$12=1,'Backend Calcs Standard'!U246,(('Backend Calcs Standard'!U246)*0.0283168)))),"")</f>
        <v/>
      </c>
      <c r="E245" s="11" t="str">
        <f>IFERROR(IF(F245="","",(IF('Backend Calcs Standard'!$A$12=1,'Backend Calcs Standard'!V246,(('Backend Calcs Standard'!V246)*0.0283168)))),"")</f>
        <v/>
      </c>
      <c r="F245" s="7" t="str">
        <f>IF(I245="","",(IF('Backend Calcs Standard'!$A$12=1,'Backend Calcs Standard'!W246,('Backend Calcs Standard'!W246*0.0283168))))</f>
        <v/>
      </c>
      <c r="G245" s="7" t="str">
        <f t="shared" si="5"/>
        <v/>
      </c>
      <c r="H245" s="7" t="str">
        <f>IF('Backend Calcs Standard'!$A$12=1,'Backend Calcs Standard'!X246,('Backend Calcs Standard'!X246*0.0283168))</f>
        <v/>
      </c>
      <c r="I245" s="7" t="str">
        <f>IFERROR(IF(H245="","",(IF('Backend Calcs Standard'!$A$12=1,'Backend Calcs Standard'!Y246,'Backend Calcs Standard'!Y246*0.0283168))),"")</f>
        <v/>
      </c>
      <c r="J245" s="7" t="str">
        <f>IF(A245="","",IF('Backend Calcs Standard'!$A$12=1,'Backend Calcs Standard'!Z246,'Backend Calcs Standard'!O246))</f>
        <v/>
      </c>
    </row>
    <row r="246" spans="1:10" x14ac:dyDescent="0.25">
      <c r="A246" s="14" t="str">
        <f>IFERROR(IF(B246="","",'Backend Calcs Standard'!P247),"")</f>
        <v/>
      </c>
      <c r="B246" s="11" t="str">
        <f>IFERROR(IF(C246="","",(IF('Backend Calcs Standard'!$A$12=1,'Backend Calcs Standard'!S247,(('Backend Calcs Standard'!S247)*0.0283168)))),"")</f>
        <v/>
      </c>
      <c r="C246" s="11" t="str">
        <f>IFERROR(IF(D246="","",(IF('Backend Calcs Standard'!$A$12=1,'Backend Calcs Standard'!T247,(('Backend Calcs Standard'!T247)*0.0283168)))),"")</f>
        <v/>
      </c>
      <c r="D246" s="11" t="str">
        <f>IFERROR(IF(E246="","",(IF('Backend Calcs Standard'!$A$12=1,'Backend Calcs Standard'!U247,(('Backend Calcs Standard'!U247)*0.0283168)))),"")</f>
        <v/>
      </c>
      <c r="E246" s="11" t="str">
        <f>IFERROR(IF(F246="","",(IF('Backend Calcs Standard'!$A$12=1,'Backend Calcs Standard'!V247,(('Backend Calcs Standard'!V247)*0.0283168)))),"")</f>
        <v/>
      </c>
      <c r="F246" s="7" t="str">
        <f>IF(I246="","",(IF('Backend Calcs Standard'!$A$12=1,'Backend Calcs Standard'!W247,('Backend Calcs Standard'!W247*0.0283168))))</f>
        <v/>
      </c>
      <c r="G246" s="7" t="str">
        <f t="shared" si="5"/>
        <v/>
      </c>
      <c r="H246" s="7" t="str">
        <f>IF('Backend Calcs Standard'!$A$12=1,'Backend Calcs Standard'!X247,('Backend Calcs Standard'!X247*0.0283168))</f>
        <v/>
      </c>
      <c r="I246" s="7" t="str">
        <f>IFERROR(IF(H246="","",(IF('Backend Calcs Standard'!$A$12=1,'Backend Calcs Standard'!Y247,'Backend Calcs Standard'!Y247*0.0283168))),"")</f>
        <v/>
      </c>
      <c r="J246" s="7" t="str">
        <f>IF(A246="","",IF('Backend Calcs Standard'!$A$12=1,'Backend Calcs Standard'!Z247,'Backend Calcs Standard'!O247))</f>
        <v/>
      </c>
    </row>
    <row r="247" spans="1:10" x14ac:dyDescent="0.25">
      <c r="A247" s="14" t="str">
        <f>IFERROR(IF(B247="","",'Backend Calcs Standard'!P248),"")</f>
        <v/>
      </c>
      <c r="B247" s="11" t="str">
        <f>IFERROR(IF(C247="","",(IF('Backend Calcs Standard'!$A$12=1,'Backend Calcs Standard'!S248,(('Backend Calcs Standard'!S248)*0.0283168)))),"")</f>
        <v/>
      </c>
      <c r="C247" s="11" t="str">
        <f>IFERROR(IF(D247="","",(IF('Backend Calcs Standard'!$A$12=1,'Backend Calcs Standard'!T248,(('Backend Calcs Standard'!T248)*0.0283168)))),"")</f>
        <v/>
      </c>
      <c r="D247" s="11" t="str">
        <f>IFERROR(IF(E247="","",(IF('Backend Calcs Standard'!$A$12=1,'Backend Calcs Standard'!U248,(('Backend Calcs Standard'!U248)*0.0283168)))),"")</f>
        <v/>
      </c>
      <c r="E247" s="11" t="str">
        <f>IFERROR(IF(F247="","",(IF('Backend Calcs Standard'!$A$12=1,'Backend Calcs Standard'!V248,(('Backend Calcs Standard'!V248)*0.0283168)))),"")</f>
        <v/>
      </c>
      <c r="F247" s="7" t="str">
        <f>IF(I247="","",(IF('Backend Calcs Standard'!$A$12=1,'Backend Calcs Standard'!W248,('Backend Calcs Standard'!W248*0.0283168))))</f>
        <v/>
      </c>
      <c r="G247" s="7" t="str">
        <f t="shared" si="5"/>
        <v/>
      </c>
      <c r="H247" s="7" t="str">
        <f>IF('Backend Calcs Standard'!$A$12=1,'Backend Calcs Standard'!X248,('Backend Calcs Standard'!X248*0.0283168))</f>
        <v/>
      </c>
      <c r="I247" s="7" t="str">
        <f>IFERROR(IF(H247="","",(IF('Backend Calcs Standard'!$A$12=1,'Backend Calcs Standard'!Y248,'Backend Calcs Standard'!Y248*0.0283168))),"")</f>
        <v/>
      </c>
      <c r="J247" s="7" t="str">
        <f>IF(A247="","",IF('Backend Calcs Standard'!$A$12=1,'Backend Calcs Standard'!Z248,'Backend Calcs Standard'!O248))</f>
        <v/>
      </c>
    </row>
    <row r="248" spans="1:10" x14ac:dyDescent="0.25">
      <c r="A248" s="14" t="str">
        <f>IFERROR(IF(B248="","",'Backend Calcs Standard'!P249),"")</f>
        <v/>
      </c>
      <c r="B248" s="11" t="str">
        <f>IFERROR(IF(C248="","",(IF('Backend Calcs Standard'!$A$12=1,'Backend Calcs Standard'!S249,(('Backend Calcs Standard'!S249)*0.0283168)))),"")</f>
        <v/>
      </c>
      <c r="C248" s="11" t="str">
        <f>IFERROR(IF(D248="","",(IF('Backend Calcs Standard'!$A$12=1,'Backend Calcs Standard'!T249,(('Backend Calcs Standard'!T249)*0.0283168)))),"")</f>
        <v/>
      </c>
      <c r="D248" s="11" t="str">
        <f>IFERROR(IF(E248="","",(IF('Backend Calcs Standard'!$A$12=1,'Backend Calcs Standard'!U249,(('Backend Calcs Standard'!U249)*0.0283168)))),"")</f>
        <v/>
      </c>
      <c r="E248" s="11" t="str">
        <f>IFERROR(IF(F248="","",(IF('Backend Calcs Standard'!$A$12=1,'Backend Calcs Standard'!V249,(('Backend Calcs Standard'!V249)*0.0283168)))),"")</f>
        <v/>
      </c>
      <c r="F248" s="7" t="str">
        <f>IF(I248="","",(IF('Backend Calcs Standard'!$A$12=1,'Backend Calcs Standard'!W249,('Backend Calcs Standard'!W249*0.0283168))))</f>
        <v/>
      </c>
      <c r="G248" s="7" t="str">
        <f t="shared" si="5"/>
        <v/>
      </c>
      <c r="H248" s="7" t="str">
        <f>IF('Backend Calcs Standard'!$A$12=1,'Backend Calcs Standard'!X249,('Backend Calcs Standard'!X249*0.0283168))</f>
        <v/>
      </c>
      <c r="I248" s="7" t="str">
        <f>IFERROR(IF(H248="","",(IF('Backend Calcs Standard'!$A$12=1,'Backend Calcs Standard'!Y249,'Backend Calcs Standard'!Y249*0.0283168))),"")</f>
        <v/>
      </c>
      <c r="J248" s="7" t="str">
        <f>IF(A248="","",IF('Backend Calcs Standard'!$A$12=1,'Backend Calcs Standard'!Z249,'Backend Calcs Standard'!O249))</f>
        <v/>
      </c>
    </row>
    <row r="249" spans="1:10" x14ac:dyDescent="0.25">
      <c r="A249" s="14" t="str">
        <f>IFERROR(IF(B249="","",'Backend Calcs Standard'!P250),"")</f>
        <v/>
      </c>
      <c r="B249" s="11" t="str">
        <f>IFERROR(IF(C249="","",(IF('Backend Calcs Standard'!$A$12=1,'Backend Calcs Standard'!S250,(('Backend Calcs Standard'!S250)*0.0283168)))),"")</f>
        <v/>
      </c>
      <c r="C249" s="11" t="str">
        <f>IFERROR(IF(D249="","",(IF('Backend Calcs Standard'!$A$12=1,'Backend Calcs Standard'!T250,(('Backend Calcs Standard'!T250)*0.0283168)))),"")</f>
        <v/>
      </c>
      <c r="D249" s="11" t="str">
        <f>IFERROR(IF(E249="","",(IF('Backend Calcs Standard'!$A$12=1,'Backend Calcs Standard'!U250,(('Backend Calcs Standard'!U250)*0.0283168)))),"")</f>
        <v/>
      </c>
      <c r="E249" s="11" t="str">
        <f>IFERROR(IF(F249="","",(IF('Backend Calcs Standard'!$A$12=1,'Backend Calcs Standard'!V250,(('Backend Calcs Standard'!V250)*0.0283168)))),"")</f>
        <v/>
      </c>
      <c r="F249" s="7" t="str">
        <f>IF(I249="","",(IF('Backend Calcs Standard'!$A$12=1,'Backend Calcs Standard'!W250,('Backend Calcs Standard'!W250*0.0283168))))</f>
        <v/>
      </c>
      <c r="G249" s="7" t="str">
        <f t="shared" si="5"/>
        <v/>
      </c>
      <c r="H249" s="7" t="str">
        <f>IF('Backend Calcs Standard'!$A$12=1,'Backend Calcs Standard'!X250,('Backend Calcs Standard'!X250*0.0283168))</f>
        <v/>
      </c>
      <c r="I249" s="7" t="str">
        <f>IFERROR(IF(H249="","",(IF('Backend Calcs Standard'!$A$12=1,'Backend Calcs Standard'!Y250,'Backend Calcs Standard'!Y250*0.0283168))),"")</f>
        <v/>
      </c>
      <c r="J249" s="7" t="str">
        <f>IF(A249="","",IF('Backend Calcs Standard'!$A$12=1,'Backend Calcs Standard'!Z250,'Backend Calcs Standard'!O250))</f>
        <v/>
      </c>
    </row>
    <row r="250" spans="1:10" x14ac:dyDescent="0.25">
      <c r="A250" s="14" t="str">
        <f>IFERROR(IF(B250="","",'Backend Calcs Standard'!P251),"")</f>
        <v/>
      </c>
      <c r="B250" s="11" t="str">
        <f>IFERROR(IF(C250="","",(IF('Backend Calcs Standard'!$A$12=1,'Backend Calcs Standard'!S251,(('Backend Calcs Standard'!S251)*0.0283168)))),"")</f>
        <v/>
      </c>
      <c r="C250" s="11" t="str">
        <f>IFERROR(IF(D250="","",(IF('Backend Calcs Standard'!$A$12=1,'Backend Calcs Standard'!T251,(('Backend Calcs Standard'!T251)*0.0283168)))),"")</f>
        <v/>
      </c>
      <c r="D250" s="11" t="str">
        <f>IFERROR(IF(E250="","",(IF('Backend Calcs Standard'!$A$12=1,'Backend Calcs Standard'!U251,(('Backend Calcs Standard'!U251)*0.0283168)))),"")</f>
        <v/>
      </c>
      <c r="E250" s="11" t="str">
        <f>IFERROR(IF(F250="","",(IF('Backend Calcs Standard'!$A$12=1,'Backend Calcs Standard'!V251,(('Backend Calcs Standard'!V251)*0.0283168)))),"")</f>
        <v/>
      </c>
      <c r="F250" s="7" t="str">
        <f>IF(I250="","",(IF('Backend Calcs Standard'!$A$12=1,'Backend Calcs Standard'!W251,('Backend Calcs Standard'!W251*0.0283168))))</f>
        <v/>
      </c>
      <c r="G250" s="7" t="str">
        <f t="shared" si="5"/>
        <v/>
      </c>
      <c r="H250" s="7" t="str">
        <f>IF('Backend Calcs Standard'!$A$12=1,'Backend Calcs Standard'!X251,('Backend Calcs Standard'!X251*0.0283168))</f>
        <v/>
      </c>
      <c r="I250" s="7" t="str">
        <f>IFERROR(IF(H250="","",(IF('Backend Calcs Standard'!$A$12=1,'Backend Calcs Standard'!Y251,'Backend Calcs Standard'!Y251*0.0283168))),"")</f>
        <v/>
      </c>
      <c r="J250" s="7" t="str">
        <f>IF(A250="","",IF('Backend Calcs Standard'!$A$12=1,'Backend Calcs Standard'!Z251,'Backend Calcs Standard'!O251))</f>
        <v/>
      </c>
    </row>
    <row r="251" spans="1:10" x14ac:dyDescent="0.25">
      <c r="A251" s="14" t="str">
        <f>IFERROR(IF(B251="","",'Backend Calcs Standard'!P252),"")</f>
        <v/>
      </c>
      <c r="B251" s="11" t="str">
        <f>IFERROR(IF(C251="","",(IF('Backend Calcs Standard'!$A$12=1,'Backend Calcs Standard'!S252,(('Backend Calcs Standard'!S252)*0.0283168)))),"")</f>
        <v/>
      </c>
      <c r="C251" s="11" t="str">
        <f>IFERROR(IF(D251="","",(IF('Backend Calcs Standard'!$A$12=1,'Backend Calcs Standard'!T252,(('Backend Calcs Standard'!T252)*0.0283168)))),"")</f>
        <v/>
      </c>
      <c r="D251" s="11" t="str">
        <f>IFERROR(IF(E251="","",(IF('Backend Calcs Standard'!$A$12=1,'Backend Calcs Standard'!U252,(('Backend Calcs Standard'!U252)*0.0283168)))),"")</f>
        <v/>
      </c>
      <c r="E251" s="11" t="str">
        <f>IFERROR(IF(F251="","",(IF('Backend Calcs Standard'!$A$12=1,'Backend Calcs Standard'!V252,(('Backend Calcs Standard'!V252)*0.0283168)))),"")</f>
        <v/>
      </c>
      <c r="F251" s="7" t="str">
        <f>IF(I251="","",(IF('Backend Calcs Standard'!$A$12=1,'Backend Calcs Standard'!W252,('Backend Calcs Standard'!W252*0.0283168))))</f>
        <v/>
      </c>
      <c r="G251" s="7" t="str">
        <f t="shared" si="5"/>
        <v/>
      </c>
      <c r="H251" s="7" t="str">
        <f>IF('Backend Calcs Standard'!$A$12=1,'Backend Calcs Standard'!X252,('Backend Calcs Standard'!X252*0.0283168))</f>
        <v/>
      </c>
      <c r="I251" s="7" t="str">
        <f>IFERROR(IF(H251="","",(IF('Backend Calcs Standard'!$A$12=1,'Backend Calcs Standard'!Y252,'Backend Calcs Standard'!Y252*0.0283168))),"")</f>
        <v/>
      </c>
      <c r="J251" s="7" t="str">
        <f>IF(A251="","",IF('Backend Calcs Standard'!$A$12=1,'Backend Calcs Standard'!Z252,'Backend Calcs Standard'!O252))</f>
        <v/>
      </c>
    </row>
    <row r="252" spans="1:10" x14ac:dyDescent="0.25">
      <c r="A252" s="14" t="str">
        <f>IFERROR(IF(B252="","",'Backend Calcs Standard'!P253),"")</f>
        <v/>
      </c>
      <c r="B252" s="11" t="str">
        <f>IFERROR(IF(C252="","",(IF('Backend Calcs Standard'!$A$12=1,'Backend Calcs Standard'!S253,(('Backend Calcs Standard'!S253)*0.0283168)))),"")</f>
        <v/>
      </c>
      <c r="C252" s="11" t="str">
        <f>IFERROR(IF(D252="","",(IF('Backend Calcs Standard'!$A$12=1,'Backend Calcs Standard'!T253,(('Backend Calcs Standard'!T253)*0.0283168)))),"")</f>
        <v/>
      </c>
      <c r="D252" s="11" t="str">
        <f>IFERROR(IF(E252="","",(IF('Backend Calcs Standard'!$A$12=1,'Backend Calcs Standard'!U253,(('Backend Calcs Standard'!U253)*0.0283168)))),"")</f>
        <v/>
      </c>
      <c r="E252" s="11" t="str">
        <f>IFERROR(IF(F252="","",(IF('Backend Calcs Standard'!$A$12=1,'Backend Calcs Standard'!V253,(('Backend Calcs Standard'!V253)*0.0283168)))),"")</f>
        <v/>
      </c>
      <c r="F252" s="7" t="str">
        <f>IF(I252="","",(IF('Backend Calcs Standard'!$A$12=1,'Backend Calcs Standard'!W253,('Backend Calcs Standard'!W253*0.0283168))))</f>
        <v/>
      </c>
      <c r="G252" s="7" t="str">
        <f t="shared" si="5"/>
        <v/>
      </c>
      <c r="H252" s="7" t="str">
        <f>IF('Backend Calcs Standard'!$A$12=1,'Backend Calcs Standard'!X253,('Backend Calcs Standard'!X253*0.0283168))</f>
        <v/>
      </c>
      <c r="I252" s="7" t="str">
        <f>IFERROR(IF(H252="","",(IF('Backend Calcs Standard'!$A$12=1,'Backend Calcs Standard'!Y253,'Backend Calcs Standard'!Y253*0.0283168))),"")</f>
        <v/>
      </c>
      <c r="J252" s="7" t="str">
        <f>IF(A252="","",IF('Backend Calcs Standard'!$A$12=1,'Backend Calcs Standard'!Z253,'Backend Calcs Standard'!O253))</f>
        <v/>
      </c>
    </row>
    <row r="253" spans="1:10" x14ac:dyDescent="0.25">
      <c r="A253" s="14" t="str">
        <f>IFERROR(IF(B253="","",'Backend Calcs Standard'!P254),"")</f>
        <v/>
      </c>
      <c r="B253" s="11" t="str">
        <f>IFERROR(IF(C253="","",(IF('Backend Calcs Standard'!$A$12=1,'Backend Calcs Standard'!S254,(('Backend Calcs Standard'!S254)*0.0283168)))),"")</f>
        <v/>
      </c>
      <c r="C253" s="11" t="str">
        <f>IFERROR(IF(D253="","",(IF('Backend Calcs Standard'!$A$12=1,'Backend Calcs Standard'!T254,(('Backend Calcs Standard'!T254)*0.0283168)))),"")</f>
        <v/>
      </c>
      <c r="D253" s="11" t="str">
        <f>IFERROR(IF(E253="","",(IF('Backend Calcs Standard'!$A$12=1,'Backend Calcs Standard'!U254,(('Backend Calcs Standard'!U254)*0.0283168)))),"")</f>
        <v/>
      </c>
      <c r="E253" s="11" t="str">
        <f>IFERROR(IF(F253="","",(IF('Backend Calcs Standard'!$A$12=1,'Backend Calcs Standard'!V254,(('Backend Calcs Standard'!V254)*0.0283168)))),"")</f>
        <v/>
      </c>
      <c r="F253" s="7" t="str">
        <f>IF(I253="","",(IF('Backend Calcs Standard'!$A$12=1,'Backend Calcs Standard'!W254,('Backend Calcs Standard'!W254*0.0283168))))</f>
        <v/>
      </c>
      <c r="G253" s="7" t="str">
        <f t="shared" si="5"/>
        <v/>
      </c>
      <c r="H253" s="7" t="str">
        <f>IF('Backend Calcs Standard'!$A$12=1,'Backend Calcs Standard'!X254,('Backend Calcs Standard'!X254*0.0283168))</f>
        <v/>
      </c>
      <c r="I253" s="7" t="str">
        <f>IFERROR(IF(H253="","",(IF('Backend Calcs Standard'!$A$12=1,'Backend Calcs Standard'!Y254,'Backend Calcs Standard'!Y254*0.0283168))),"")</f>
        <v/>
      </c>
      <c r="J253" s="7" t="str">
        <f>IF(A253="","",IF('Backend Calcs Standard'!$A$12=1,'Backend Calcs Standard'!Z254,'Backend Calcs Standard'!O254))</f>
        <v/>
      </c>
    </row>
    <row r="254" spans="1:10" x14ac:dyDescent="0.25">
      <c r="A254" s="14" t="str">
        <f>IFERROR(IF(B254="","",'Backend Calcs Standard'!P255),"")</f>
        <v/>
      </c>
      <c r="B254" s="11" t="str">
        <f>IFERROR(IF(C254="","",(IF('Backend Calcs Standard'!$A$12=1,'Backend Calcs Standard'!S255,(('Backend Calcs Standard'!S255)*0.0283168)))),"")</f>
        <v/>
      </c>
      <c r="C254" s="11" t="str">
        <f>IFERROR(IF(D254="","",(IF('Backend Calcs Standard'!$A$12=1,'Backend Calcs Standard'!T255,(('Backend Calcs Standard'!T255)*0.0283168)))),"")</f>
        <v/>
      </c>
      <c r="D254" s="11" t="str">
        <f>IFERROR(IF(E254="","",(IF('Backend Calcs Standard'!$A$12=1,'Backend Calcs Standard'!U255,(('Backend Calcs Standard'!U255)*0.0283168)))),"")</f>
        <v/>
      </c>
      <c r="E254" s="11" t="str">
        <f>IFERROR(IF(F254="","",(IF('Backend Calcs Standard'!$A$12=1,'Backend Calcs Standard'!V255,(('Backend Calcs Standard'!V255)*0.0283168)))),"")</f>
        <v/>
      </c>
      <c r="F254" s="7" t="str">
        <f>IF(I254="","",(IF('Backend Calcs Standard'!$A$12=1,'Backend Calcs Standard'!W255,('Backend Calcs Standard'!W255*0.0283168))))</f>
        <v/>
      </c>
      <c r="G254" s="7" t="str">
        <f t="shared" si="5"/>
        <v/>
      </c>
      <c r="H254" s="7" t="str">
        <f>IF('Backend Calcs Standard'!$A$12=1,'Backend Calcs Standard'!X255,('Backend Calcs Standard'!X255*0.0283168))</f>
        <v/>
      </c>
      <c r="I254" s="7" t="str">
        <f>IFERROR(IF(H254="","",(IF('Backend Calcs Standard'!$A$12=1,'Backend Calcs Standard'!Y255,'Backend Calcs Standard'!Y255*0.0283168))),"")</f>
        <v/>
      </c>
      <c r="J254" s="7" t="str">
        <f>IF(A254="","",IF('Backend Calcs Standard'!$A$12=1,'Backend Calcs Standard'!Z255,'Backend Calcs Standard'!O255))</f>
        <v/>
      </c>
    </row>
    <row r="255" spans="1:10" x14ac:dyDescent="0.25">
      <c r="A255" s="14" t="str">
        <f>IFERROR(IF(B255="","",'Backend Calcs Standard'!P256),"")</f>
        <v/>
      </c>
      <c r="B255" s="11" t="str">
        <f>IFERROR(IF(C255="","",(IF('Backend Calcs Standard'!$A$12=1,'Backend Calcs Standard'!S256,(('Backend Calcs Standard'!S256)*0.0283168)))),"")</f>
        <v/>
      </c>
      <c r="C255" s="11" t="str">
        <f>IFERROR(IF(D255="","",(IF('Backend Calcs Standard'!$A$12=1,'Backend Calcs Standard'!T256,(('Backend Calcs Standard'!T256)*0.0283168)))),"")</f>
        <v/>
      </c>
      <c r="D255" s="11" t="str">
        <f>IFERROR(IF(E255="","",(IF('Backend Calcs Standard'!$A$12=1,'Backend Calcs Standard'!U256,(('Backend Calcs Standard'!U256)*0.0283168)))),"")</f>
        <v/>
      </c>
      <c r="E255" s="11" t="str">
        <f>IFERROR(IF(F255="","",(IF('Backend Calcs Standard'!$A$12=1,'Backend Calcs Standard'!V256,(('Backend Calcs Standard'!V256)*0.0283168)))),"")</f>
        <v/>
      </c>
      <c r="F255" s="7" t="str">
        <f>IF(I255="","",(IF('Backend Calcs Standard'!$A$12=1,'Backend Calcs Standard'!W256,('Backend Calcs Standard'!W256*0.0283168))))</f>
        <v/>
      </c>
      <c r="G255" s="7" t="str">
        <f t="shared" si="5"/>
        <v/>
      </c>
      <c r="H255" s="7" t="str">
        <f>IF('Backend Calcs Standard'!$A$12=1,'Backend Calcs Standard'!X256,('Backend Calcs Standard'!X256*0.0283168))</f>
        <v/>
      </c>
      <c r="I255" s="7" t="str">
        <f>IFERROR(IF(H255="","",(IF('Backend Calcs Standard'!$A$12=1,'Backend Calcs Standard'!Y256,'Backend Calcs Standard'!Y256*0.0283168))),"")</f>
        <v/>
      </c>
      <c r="J255" s="7" t="str">
        <f>IF(A255="","",IF('Backend Calcs Standard'!$A$12=1,'Backend Calcs Standard'!Z256,'Backend Calcs Standard'!O256))</f>
        <v/>
      </c>
    </row>
    <row r="256" spans="1:10" x14ac:dyDescent="0.25">
      <c r="A256" s="14" t="str">
        <f>IFERROR(IF(B256="","",'Backend Calcs Standard'!P257),"")</f>
        <v/>
      </c>
      <c r="B256" s="11" t="str">
        <f>IFERROR(IF(C256="","",(IF('Backend Calcs Standard'!$A$12=1,'Backend Calcs Standard'!S257,(('Backend Calcs Standard'!S257)*0.0283168)))),"")</f>
        <v/>
      </c>
      <c r="C256" s="11" t="str">
        <f>IFERROR(IF(D256="","",(IF('Backend Calcs Standard'!$A$12=1,'Backend Calcs Standard'!T257,(('Backend Calcs Standard'!T257)*0.0283168)))),"")</f>
        <v/>
      </c>
      <c r="D256" s="11" t="str">
        <f>IFERROR(IF(E256="","",(IF('Backend Calcs Standard'!$A$12=1,'Backend Calcs Standard'!U257,(('Backend Calcs Standard'!U257)*0.0283168)))),"")</f>
        <v/>
      </c>
      <c r="E256" s="11" t="str">
        <f>IFERROR(IF(F256="","",(IF('Backend Calcs Standard'!$A$12=1,'Backend Calcs Standard'!V257,(('Backend Calcs Standard'!V257)*0.0283168)))),"")</f>
        <v/>
      </c>
      <c r="F256" s="7" t="str">
        <f>IF(I256="","",(IF('Backend Calcs Standard'!$A$12=1,'Backend Calcs Standard'!W257,('Backend Calcs Standard'!W257*0.0283168))))</f>
        <v/>
      </c>
      <c r="G256" s="7" t="str">
        <f t="shared" si="5"/>
        <v/>
      </c>
      <c r="H256" s="7" t="str">
        <f>IF('Backend Calcs Standard'!$A$12=1,'Backend Calcs Standard'!X257,('Backend Calcs Standard'!X257*0.0283168))</f>
        <v/>
      </c>
      <c r="I256" s="7" t="str">
        <f>IFERROR(IF(H256="","",(IF('Backend Calcs Standard'!$A$12=1,'Backend Calcs Standard'!Y257,'Backend Calcs Standard'!Y257*0.0283168))),"")</f>
        <v/>
      </c>
      <c r="J256" s="7" t="str">
        <f>IF(A256="","",IF('Backend Calcs Standard'!$A$12=1,'Backend Calcs Standard'!Z257,'Backend Calcs Standard'!O257))</f>
        <v/>
      </c>
    </row>
    <row r="257" spans="1:10" x14ac:dyDescent="0.25">
      <c r="A257" s="14" t="str">
        <f>IFERROR(IF(B257="","",'Backend Calcs Standard'!P258),"")</f>
        <v/>
      </c>
      <c r="B257" s="11" t="str">
        <f>IFERROR(IF(C257="","",(IF('Backend Calcs Standard'!$A$12=1,'Backend Calcs Standard'!S258,(('Backend Calcs Standard'!S258)*0.0283168)))),"")</f>
        <v/>
      </c>
      <c r="C257" s="11" t="str">
        <f>IFERROR(IF(D257="","",(IF('Backend Calcs Standard'!$A$12=1,'Backend Calcs Standard'!T258,(('Backend Calcs Standard'!T258)*0.0283168)))),"")</f>
        <v/>
      </c>
      <c r="D257" s="11" t="str">
        <f>IFERROR(IF(E257="","",(IF('Backend Calcs Standard'!$A$12=1,'Backend Calcs Standard'!U258,(('Backend Calcs Standard'!U258)*0.0283168)))),"")</f>
        <v/>
      </c>
      <c r="E257" s="11" t="str">
        <f>IFERROR(IF(F257="","",(IF('Backend Calcs Standard'!$A$12=1,'Backend Calcs Standard'!V258,(('Backend Calcs Standard'!V258)*0.0283168)))),"")</f>
        <v/>
      </c>
      <c r="F257" s="7" t="str">
        <f>IF(I257="","",(IF('Backend Calcs Standard'!$A$12=1,'Backend Calcs Standard'!W258,('Backend Calcs Standard'!W258*0.0283168))))</f>
        <v/>
      </c>
      <c r="G257" s="7" t="str">
        <f t="shared" si="5"/>
        <v/>
      </c>
      <c r="H257" s="7" t="str">
        <f>IF('Backend Calcs Standard'!$A$12=1,'Backend Calcs Standard'!X258,('Backend Calcs Standard'!X258*0.0283168))</f>
        <v/>
      </c>
      <c r="I257" s="7" t="str">
        <f>IFERROR(IF(H257="","",(IF('Backend Calcs Standard'!$A$12=1,'Backend Calcs Standard'!Y258,'Backend Calcs Standard'!Y258*0.0283168))),"")</f>
        <v/>
      </c>
      <c r="J257" s="7" t="str">
        <f>IF(A257="","",IF('Backend Calcs Standard'!$A$12=1,'Backend Calcs Standard'!Z258,'Backend Calcs Standard'!O258))</f>
        <v/>
      </c>
    </row>
    <row r="258" spans="1:10" x14ac:dyDescent="0.25">
      <c r="A258" s="14" t="str">
        <f>IFERROR(IF(B258="","",'Backend Calcs Standard'!P259),"")</f>
        <v/>
      </c>
      <c r="B258" s="11" t="str">
        <f>IFERROR(IF(C258="","",(IF('Backend Calcs Standard'!$A$12=1,'Backend Calcs Standard'!S259,(('Backend Calcs Standard'!S259)*0.0283168)))),"")</f>
        <v/>
      </c>
      <c r="C258" s="11" t="str">
        <f>IFERROR(IF(D258="","",(IF('Backend Calcs Standard'!$A$12=1,'Backend Calcs Standard'!T259,(('Backend Calcs Standard'!T259)*0.0283168)))),"")</f>
        <v/>
      </c>
      <c r="D258" s="11" t="str">
        <f>IFERROR(IF(E258="","",(IF('Backend Calcs Standard'!$A$12=1,'Backend Calcs Standard'!U259,(('Backend Calcs Standard'!U259)*0.0283168)))),"")</f>
        <v/>
      </c>
      <c r="E258" s="11" t="str">
        <f>IFERROR(IF(F258="","",(IF('Backend Calcs Standard'!$A$12=1,'Backend Calcs Standard'!V259,(('Backend Calcs Standard'!V259)*0.0283168)))),"")</f>
        <v/>
      </c>
      <c r="F258" s="7" t="str">
        <f>IF(I258="","",(IF('Backend Calcs Standard'!$A$12=1,'Backend Calcs Standard'!W259,('Backend Calcs Standard'!W259*0.0283168))))</f>
        <v/>
      </c>
      <c r="G258" s="7" t="str">
        <f t="shared" si="5"/>
        <v/>
      </c>
      <c r="H258" s="7" t="str">
        <f>IF('Backend Calcs Standard'!$A$12=1,'Backend Calcs Standard'!X259,('Backend Calcs Standard'!X259*0.0283168))</f>
        <v/>
      </c>
      <c r="I258" s="7" t="str">
        <f>IFERROR(IF(H258="","",(IF('Backend Calcs Standard'!$A$12=1,'Backend Calcs Standard'!Y259,'Backend Calcs Standard'!Y259*0.0283168))),"")</f>
        <v/>
      </c>
      <c r="J258" s="7" t="str">
        <f>IF(A258="","",IF('Backend Calcs Standard'!$A$12=1,'Backend Calcs Standard'!Z259,'Backend Calcs Standard'!O259))</f>
        <v/>
      </c>
    </row>
    <row r="259" spans="1:10" x14ac:dyDescent="0.25">
      <c r="A259" s="14" t="str">
        <f>IFERROR(IF(B259="","",'Backend Calcs Standard'!P260),"")</f>
        <v/>
      </c>
      <c r="B259" s="11" t="str">
        <f>IFERROR(IF(C259="","",(IF('Backend Calcs Standard'!$A$12=1,'Backend Calcs Standard'!S260,(('Backend Calcs Standard'!S260)*0.0283168)))),"")</f>
        <v/>
      </c>
      <c r="C259" s="11" t="str">
        <f>IFERROR(IF(D259="","",(IF('Backend Calcs Standard'!$A$12=1,'Backend Calcs Standard'!T260,(('Backend Calcs Standard'!T260)*0.0283168)))),"")</f>
        <v/>
      </c>
      <c r="D259" s="11" t="str">
        <f>IFERROR(IF(E259="","",(IF('Backend Calcs Standard'!$A$12=1,'Backend Calcs Standard'!U260,(('Backend Calcs Standard'!U260)*0.0283168)))),"")</f>
        <v/>
      </c>
      <c r="E259" s="11" t="str">
        <f>IFERROR(IF(F259="","",(IF('Backend Calcs Standard'!$A$12=1,'Backend Calcs Standard'!V260,(('Backend Calcs Standard'!V260)*0.0283168)))),"")</f>
        <v/>
      </c>
      <c r="F259" s="7" t="str">
        <f>IF(I259="","",(IF('Backend Calcs Standard'!$A$12=1,'Backend Calcs Standard'!W260,('Backend Calcs Standard'!W260*0.0283168))))</f>
        <v/>
      </c>
      <c r="G259" s="7" t="str">
        <f t="shared" si="5"/>
        <v/>
      </c>
      <c r="H259" s="7" t="str">
        <f>IF('Backend Calcs Standard'!$A$12=1,'Backend Calcs Standard'!X260,('Backend Calcs Standard'!X260*0.0283168))</f>
        <v/>
      </c>
      <c r="I259" s="7" t="str">
        <f>IFERROR(IF(H259="","",(IF('Backend Calcs Standard'!$A$12=1,'Backend Calcs Standard'!Y260,'Backend Calcs Standard'!Y260*0.0283168))),"")</f>
        <v/>
      </c>
      <c r="J259" s="7" t="str">
        <f>IF(A259="","",IF('Backend Calcs Standard'!$A$12=1,'Backend Calcs Standard'!Z260,'Backend Calcs Standard'!O260))</f>
        <v/>
      </c>
    </row>
    <row r="260" spans="1:10" x14ac:dyDescent="0.25">
      <c r="A260" s="14" t="str">
        <f>IFERROR(IF(B260="","",'Backend Calcs Standard'!P261),"")</f>
        <v/>
      </c>
      <c r="B260" s="11" t="str">
        <f>IFERROR(IF(C260="","",(IF('Backend Calcs Standard'!$A$12=1,'Backend Calcs Standard'!S261,(('Backend Calcs Standard'!S261)*0.0283168)))),"")</f>
        <v/>
      </c>
      <c r="C260" s="11" t="str">
        <f>IFERROR(IF(D260="","",(IF('Backend Calcs Standard'!$A$12=1,'Backend Calcs Standard'!T261,(('Backend Calcs Standard'!T261)*0.0283168)))),"")</f>
        <v/>
      </c>
      <c r="D260" s="11" t="str">
        <f>IFERROR(IF(E260="","",(IF('Backend Calcs Standard'!$A$12=1,'Backend Calcs Standard'!U261,(('Backend Calcs Standard'!U261)*0.0283168)))),"")</f>
        <v/>
      </c>
      <c r="E260" s="11" t="str">
        <f>IFERROR(IF(F260="","",(IF('Backend Calcs Standard'!$A$12=1,'Backend Calcs Standard'!V261,(('Backend Calcs Standard'!V261)*0.0283168)))),"")</f>
        <v/>
      </c>
      <c r="F260" s="7" t="str">
        <f>IF(I260="","",(IF('Backend Calcs Standard'!$A$12=1,'Backend Calcs Standard'!W261,('Backend Calcs Standard'!W261*0.0283168))))</f>
        <v/>
      </c>
      <c r="G260" s="7" t="str">
        <f t="shared" si="5"/>
        <v/>
      </c>
      <c r="H260" s="7" t="str">
        <f>IF('Backend Calcs Standard'!$A$12=1,'Backend Calcs Standard'!X261,('Backend Calcs Standard'!X261*0.0283168))</f>
        <v/>
      </c>
      <c r="I260" s="7" t="str">
        <f>IFERROR(IF(H260="","",(IF('Backend Calcs Standard'!$A$12=1,'Backend Calcs Standard'!Y261,'Backend Calcs Standard'!Y261*0.0283168))),"")</f>
        <v/>
      </c>
      <c r="J260" s="7" t="str">
        <f>IF(A260="","",IF('Backend Calcs Standard'!$A$12=1,'Backend Calcs Standard'!Z261,'Backend Calcs Standard'!O261))</f>
        <v/>
      </c>
    </row>
    <row r="261" spans="1:10" x14ac:dyDescent="0.25">
      <c r="A261" s="14" t="str">
        <f>IFERROR(IF(B261="","",'Backend Calcs Standard'!P262),"")</f>
        <v/>
      </c>
      <c r="B261" s="11" t="str">
        <f>IFERROR(IF(C261="","",(IF('Backend Calcs Standard'!$A$12=1,'Backend Calcs Standard'!S262,(('Backend Calcs Standard'!S262)*0.0283168)))),"")</f>
        <v/>
      </c>
      <c r="C261" s="11" t="str">
        <f>IFERROR(IF(D261="","",(IF('Backend Calcs Standard'!$A$12=1,'Backend Calcs Standard'!T262,(('Backend Calcs Standard'!T262)*0.0283168)))),"")</f>
        <v/>
      </c>
      <c r="D261" s="11" t="str">
        <f>IFERROR(IF(E261="","",(IF('Backend Calcs Standard'!$A$12=1,'Backend Calcs Standard'!U262,(('Backend Calcs Standard'!U262)*0.0283168)))),"")</f>
        <v/>
      </c>
      <c r="E261" s="11" t="str">
        <f>IFERROR(IF(F261="","",(IF('Backend Calcs Standard'!$A$12=1,'Backend Calcs Standard'!V262,(('Backend Calcs Standard'!V262)*0.0283168)))),"")</f>
        <v/>
      </c>
      <c r="F261" s="7" t="str">
        <f>IF(I261="","",(IF('Backend Calcs Standard'!$A$12=1,'Backend Calcs Standard'!W262,('Backend Calcs Standard'!W262*0.0283168))))</f>
        <v/>
      </c>
      <c r="G261" s="7" t="str">
        <f t="shared" si="5"/>
        <v/>
      </c>
      <c r="H261" s="7" t="str">
        <f>IF('Backend Calcs Standard'!$A$12=1,'Backend Calcs Standard'!X262,('Backend Calcs Standard'!X262*0.0283168))</f>
        <v/>
      </c>
      <c r="I261" s="7" t="str">
        <f>IFERROR(IF(H261="","",(IF('Backend Calcs Standard'!$A$12=1,'Backend Calcs Standard'!Y262,'Backend Calcs Standard'!Y262*0.0283168))),"")</f>
        <v/>
      </c>
      <c r="J261" s="7" t="str">
        <f>IF(A261="","",IF('Backend Calcs Standard'!$A$12=1,'Backend Calcs Standard'!Z262,'Backend Calcs Standard'!O262))</f>
        <v/>
      </c>
    </row>
    <row r="262" spans="1:10" x14ac:dyDescent="0.25">
      <c r="A262" s="14" t="str">
        <f>IFERROR(IF(B262="","",'Backend Calcs Standard'!P263),"")</f>
        <v/>
      </c>
      <c r="B262" s="11" t="str">
        <f>IFERROR(IF(C262="","",(IF('Backend Calcs Standard'!$A$12=1,'Backend Calcs Standard'!S263,(('Backend Calcs Standard'!S263)*0.0283168)))),"")</f>
        <v/>
      </c>
      <c r="C262" s="11" t="str">
        <f>IFERROR(IF(D262="","",(IF('Backend Calcs Standard'!$A$12=1,'Backend Calcs Standard'!T263,(('Backend Calcs Standard'!T263)*0.0283168)))),"")</f>
        <v/>
      </c>
      <c r="D262" s="11" t="str">
        <f>IFERROR(IF(E262="","",(IF('Backend Calcs Standard'!$A$12=1,'Backend Calcs Standard'!U263,(('Backend Calcs Standard'!U263)*0.0283168)))),"")</f>
        <v/>
      </c>
      <c r="E262" s="11" t="str">
        <f>IFERROR(IF(F262="","",(IF('Backend Calcs Standard'!$A$12=1,'Backend Calcs Standard'!V263,(('Backend Calcs Standard'!V263)*0.0283168)))),"")</f>
        <v/>
      </c>
      <c r="F262" s="7" t="str">
        <f>IF(I262="","",(IF('Backend Calcs Standard'!$A$12=1,'Backend Calcs Standard'!W263,('Backend Calcs Standard'!W263*0.0283168))))</f>
        <v/>
      </c>
      <c r="G262" s="7" t="str">
        <f t="shared" si="5"/>
        <v/>
      </c>
      <c r="H262" s="7" t="str">
        <f>IF('Backend Calcs Standard'!$A$12=1,'Backend Calcs Standard'!X263,('Backend Calcs Standard'!X263*0.0283168))</f>
        <v/>
      </c>
      <c r="I262" s="7" t="str">
        <f>IFERROR(IF(H262="","",(IF('Backend Calcs Standard'!$A$12=1,'Backend Calcs Standard'!Y263,'Backend Calcs Standard'!Y263*0.0283168))),"")</f>
        <v/>
      </c>
      <c r="J262" s="7" t="str">
        <f>IF(A262="","",IF('Backend Calcs Standard'!$A$12=1,'Backend Calcs Standard'!Z263,'Backend Calcs Standard'!O263))</f>
        <v/>
      </c>
    </row>
    <row r="263" spans="1:10" x14ac:dyDescent="0.25">
      <c r="A263" s="14" t="str">
        <f>IFERROR(IF(B263="","",'Backend Calcs Standard'!P264),"")</f>
        <v/>
      </c>
      <c r="B263" s="11" t="str">
        <f>IFERROR(IF(C263="","",(IF('Backend Calcs Standard'!$A$12=1,'Backend Calcs Standard'!S264,(('Backend Calcs Standard'!S264)*0.0283168)))),"")</f>
        <v/>
      </c>
      <c r="C263" s="11" t="str">
        <f>IFERROR(IF(D263="","",(IF('Backend Calcs Standard'!$A$12=1,'Backend Calcs Standard'!T264,(('Backend Calcs Standard'!T264)*0.0283168)))),"")</f>
        <v/>
      </c>
      <c r="D263" s="11" t="str">
        <f>IFERROR(IF(E263="","",(IF('Backend Calcs Standard'!$A$12=1,'Backend Calcs Standard'!U264,(('Backend Calcs Standard'!U264)*0.0283168)))),"")</f>
        <v/>
      </c>
      <c r="E263" s="11" t="str">
        <f>IFERROR(IF(F263="","",(IF('Backend Calcs Standard'!$A$12=1,'Backend Calcs Standard'!V264,(('Backend Calcs Standard'!V264)*0.0283168)))),"")</f>
        <v/>
      </c>
      <c r="F263" s="7" t="str">
        <f>IF(I263="","",(IF('Backend Calcs Standard'!$A$12=1,'Backend Calcs Standard'!W264,('Backend Calcs Standard'!W264*0.0283168))))</f>
        <v/>
      </c>
      <c r="G263" s="7" t="str">
        <f t="shared" si="5"/>
        <v/>
      </c>
      <c r="H263" s="7" t="str">
        <f>IF('Backend Calcs Standard'!$A$12=1,'Backend Calcs Standard'!X264,('Backend Calcs Standard'!X264*0.0283168))</f>
        <v/>
      </c>
      <c r="I263" s="7" t="str">
        <f>IFERROR(IF(H263="","",(IF('Backend Calcs Standard'!$A$12=1,'Backend Calcs Standard'!Y264,'Backend Calcs Standard'!Y264*0.0283168))),"")</f>
        <v/>
      </c>
      <c r="J263" s="7" t="str">
        <f>IF(A263="","",IF('Backend Calcs Standard'!$A$12=1,'Backend Calcs Standard'!Z264,'Backend Calcs Standard'!O264))</f>
        <v/>
      </c>
    </row>
    <row r="264" spans="1:10" x14ac:dyDescent="0.25">
      <c r="A264" s="14" t="str">
        <f>IFERROR(IF(B264="","",'Backend Calcs Standard'!P265),"")</f>
        <v/>
      </c>
      <c r="B264" s="11" t="str">
        <f>IFERROR(IF(C264="","",(IF('Backend Calcs Standard'!$A$12=1,'Backend Calcs Standard'!S265,(('Backend Calcs Standard'!S265)*0.0283168)))),"")</f>
        <v/>
      </c>
      <c r="C264" s="11" t="str">
        <f>IFERROR(IF(D264="","",(IF('Backend Calcs Standard'!$A$12=1,'Backend Calcs Standard'!T265,(('Backend Calcs Standard'!T265)*0.0283168)))),"")</f>
        <v/>
      </c>
      <c r="D264" s="11" t="str">
        <f>IFERROR(IF(E264="","",(IF('Backend Calcs Standard'!$A$12=1,'Backend Calcs Standard'!U265,(('Backend Calcs Standard'!U265)*0.0283168)))),"")</f>
        <v/>
      </c>
      <c r="E264" s="11" t="str">
        <f>IFERROR(IF(F264="","",(IF('Backend Calcs Standard'!$A$12=1,'Backend Calcs Standard'!V265,(('Backend Calcs Standard'!V265)*0.0283168)))),"")</f>
        <v/>
      </c>
      <c r="F264" s="7" t="str">
        <f>IF(I264="","",(IF('Backend Calcs Standard'!$A$12=1,'Backend Calcs Standard'!W265,('Backend Calcs Standard'!W265*0.0283168))))</f>
        <v/>
      </c>
      <c r="G264" s="7" t="str">
        <f t="shared" si="5"/>
        <v/>
      </c>
      <c r="H264" s="7" t="str">
        <f>IF('Backend Calcs Standard'!$A$12=1,'Backend Calcs Standard'!X265,('Backend Calcs Standard'!X265*0.0283168))</f>
        <v/>
      </c>
      <c r="I264" s="7" t="str">
        <f>IFERROR(IF(H264="","",(IF('Backend Calcs Standard'!$A$12=1,'Backend Calcs Standard'!Y265,'Backend Calcs Standard'!Y265*0.0283168))),"")</f>
        <v/>
      </c>
      <c r="J264" s="7" t="str">
        <f>IF(A264="","",IF('Backend Calcs Standard'!$A$12=1,'Backend Calcs Standard'!Z265,'Backend Calcs Standard'!O265))</f>
        <v/>
      </c>
    </row>
    <row r="265" spans="1:10" x14ac:dyDescent="0.25">
      <c r="A265" s="14" t="str">
        <f>IFERROR(IF(B265="","",'Backend Calcs Standard'!P266),"")</f>
        <v/>
      </c>
      <c r="B265" s="11" t="str">
        <f>IFERROR(IF(C265="","",(IF('Backend Calcs Standard'!$A$12=1,'Backend Calcs Standard'!S266,(('Backend Calcs Standard'!S266)*0.0283168)))),"")</f>
        <v/>
      </c>
      <c r="C265" s="11" t="str">
        <f>IFERROR(IF(D265="","",(IF('Backend Calcs Standard'!$A$12=1,'Backend Calcs Standard'!T266,(('Backend Calcs Standard'!T266)*0.0283168)))),"")</f>
        <v/>
      </c>
      <c r="D265" s="11" t="str">
        <f>IFERROR(IF(E265="","",(IF('Backend Calcs Standard'!$A$12=1,'Backend Calcs Standard'!U266,(('Backend Calcs Standard'!U266)*0.0283168)))),"")</f>
        <v/>
      </c>
      <c r="E265" s="11" t="str">
        <f>IFERROR(IF(F265="","",(IF('Backend Calcs Standard'!$A$12=1,'Backend Calcs Standard'!V266,(('Backend Calcs Standard'!V266)*0.0283168)))),"")</f>
        <v/>
      </c>
      <c r="F265" s="7" t="str">
        <f>IF(I265="","",(IF('Backend Calcs Standard'!$A$12=1,'Backend Calcs Standard'!W266,('Backend Calcs Standard'!W266*0.0283168))))</f>
        <v/>
      </c>
      <c r="G265" s="7" t="str">
        <f t="shared" si="5"/>
        <v/>
      </c>
      <c r="H265" s="7" t="str">
        <f>IF('Backend Calcs Standard'!$A$12=1,'Backend Calcs Standard'!X266,('Backend Calcs Standard'!X266*0.0283168))</f>
        <v/>
      </c>
      <c r="I265" s="7" t="str">
        <f>IFERROR(IF(H265="","",(IF('Backend Calcs Standard'!$A$12=1,'Backend Calcs Standard'!Y266,'Backend Calcs Standard'!Y266*0.0283168))),"")</f>
        <v/>
      </c>
      <c r="J265" s="7" t="str">
        <f>IF(A265="","",IF('Backend Calcs Standard'!$A$12=1,'Backend Calcs Standard'!Z266,'Backend Calcs Standard'!O266))</f>
        <v/>
      </c>
    </row>
    <row r="266" spans="1:10" x14ac:dyDescent="0.25">
      <c r="A266" s="14" t="str">
        <f>IFERROR(IF(B266="","",'Backend Calcs Standard'!P267),"")</f>
        <v/>
      </c>
      <c r="B266" s="11" t="str">
        <f>IFERROR(IF(C266="","",(IF('Backend Calcs Standard'!$A$12=1,'Backend Calcs Standard'!S267,(('Backend Calcs Standard'!S267)*0.0283168)))),"")</f>
        <v/>
      </c>
      <c r="C266" s="11" t="str">
        <f>IFERROR(IF(D266="","",(IF('Backend Calcs Standard'!$A$12=1,'Backend Calcs Standard'!T267,(('Backend Calcs Standard'!T267)*0.0283168)))),"")</f>
        <v/>
      </c>
      <c r="D266" s="11" t="str">
        <f>IFERROR(IF(E266="","",(IF('Backend Calcs Standard'!$A$12=1,'Backend Calcs Standard'!U267,(('Backend Calcs Standard'!U267)*0.0283168)))),"")</f>
        <v/>
      </c>
      <c r="E266" s="11" t="str">
        <f>IFERROR(IF(F266="","",(IF('Backend Calcs Standard'!$A$12=1,'Backend Calcs Standard'!V267,(('Backend Calcs Standard'!V267)*0.0283168)))),"")</f>
        <v/>
      </c>
      <c r="F266" s="7" t="str">
        <f>IF(I266="","",(IF('Backend Calcs Standard'!$A$12=1,'Backend Calcs Standard'!W267,('Backend Calcs Standard'!W267*0.0283168))))</f>
        <v/>
      </c>
      <c r="G266" s="7" t="str">
        <f t="shared" si="5"/>
        <v/>
      </c>
      <c r="H266" s="7" t="str">
        <f>IF('Backend Calcs Standard'!$A$12=1,'Backend Calcs Standard'!X267,('Backend Calcs Standard'!X267*0.0283168))</f>
        <v/>
      </c>
      <c r="I266" s="7" t="str">
        <f>IFERROR(IF(H266="","",(IF('Backend Calcs Standard'!$A$12=1,'Backend Calcs Standard'!Y267,'Backend Calcs Standard'!Y267*0.0283168))),"")</f>
        <v/>
      </c>
      <c r="J266" s="7" t="str">
        <f>IF(A266="","",IF('Backend Calcs Standard'!$A$12=1,'Backend Calcs Standard'!Z267,'Backend Calcs Standard'!O267))</f>
        <v/>
      </c>
    </row>
    <row r="267" spans="1:10" x14ac:dyDescent="0.25">
      <c r="A267" s="14" t="str">
        <f>IFERROR(IF(B267="","",'Backend Calcs Standard'!P268),"")</f>
        <v/>
      </c>
      <c r="B267" s="11" t="str">
        <f>IFERROR(IF(C267="","",(IF('Backend Calcs Standard'!$A$12=1,'Backend Calcs Standard'!S268,(('Backend Calcs Standard'!S268)*0.0283168)))),"")</f>
        <v/>
      </c>
      <c r="C267" s="11" t="str">
        <f>IFERROR(IF(D267="","",(IF('Backend Calcs Standard'!$A$12=1,'Backend Calcs Standard'!T268,(('Backend Calcs Standard'!T268)*0.0283168)))),"")</f>
        <v/>
      </c>
      <c r="D267" s="11" t="str">
        <f>IFERROR(IF(E267="","",(IF('Backend Calcs Standard'!$A$12=1,'Backend Calcs Standard'!U268,(('Backend Calcs Standard'!U268)*0.0283168)))),"")</f>
        <v/>
      </c>
      <c r="E267" s="11" t="str">
        <f>IFERROR(IF(F267="","",(IF('Backend Calcs Standard'!$A$12=1,'Backend Calcs Standard'!V268,(('Backend Calcs Standard'!V268)*0.0283168)))),"")</f>
        <v/>
      </c>
      <c r="F267" s="7" t="str">
        <f>IF(I267="","",(IF('Backend Calcs Standard'!$A$12=1,'Backend Calcs Standard'!W268,('Backend Calcs Standard'!W268*0.0283168))))</f>
        <v/>
      </c>
      <c r="G267" s="7" t="str">
        <f t="shared" si="5"/>
        <v/>
      </c>
      <c r="H267" s="7" t="str">
        <f>IF('Backend Calcs Standard'!$A$12=1,'Backend Calcs Standard'!X268,('Backend Calcs Standard'!X268*0.0283168))</f>
        <v/>
      </c>
      <c r="I267" s="7" t="str">
        <f>IFERROR(IF(H267="","",(IF('Backend Calcs Standard'!$A$12=1,'Backend Calcs Standard'!Y268,'Backend Calcs Standard'!Y268*0.0283168))),"")</f>
        <v/>
      </c>
      <c r="J267" s="7" t="str">
        <f>IF(A267="","",IF('Backend Calcs Standard'!$A$12=1,'Backend Calcs Standard'!Z268,'Backend Calcs Standard'!O268))</f>
        <v/>
      </c>
    </row>
    <row r="268" spans="1:10" x14ac:dyDescent="0.25">
      <c r="A268" s="14" t="str">
        <f>IFERROR(IF(B268="","",'Backend Calcs Standard'!P269),"")</f>
        <v/>
      </c>
      <c r="B268" s="11" t="str">
        <f>IFERROR(IF(C268="","",(IF('Backend Calcs Standard'!$A$12=1,'Backend Calcs Standard'!S269,(('Backend Calcs Standard'!S269)*0.0283168)))),"")</f>
        <v/>
      </c>
      <c r="C268" s="11" t="str">
        <f>IFERROR(IF(D268="","",(IF('Backend Calcs Standard'!$A$12=1,'Backend Calcs Standard'!T269,(('Backend Calcs Standard'!T269)*0.0283168)))),"")</f>
        <v/>
      </c>
      <c r="D268" s="11" t="str">
        <f>IFERROR(IF(E268="","",(IF('Backend Calcs Standard'!$A$12=1,'Backend Calcs Standard'!U269,(('Backend Calcs Standard'!U269)*0.0283168)))),"")</f>
        <v/>
      </c>
      <c r="E268" s="11" t="str">
        <f>IFERROR(IF(F268="","",(IF('Backend Calcs Standard'!$A$12=1,'Backend Calcs Standard'!V269,(('Backend Calcs Standard'!V269)*0.0283168)))),"")</f>
        <v/>
      </c>
      <c r="F268" s="7" t="str">
        <f>IF(I268="","",(IF('Backend Calcs Standard'!$A$12=1,'Backend Calcs Standard'!W269,('Backend Calcs Standard'!W269*0.0283168))))</f>
        <v/>
      </c>
      <c r="G268" s="7" t="str">
        <f t="shared" si="5"/>
        <v/>
      </c>
      <c r="H268" s="7" t="str">
        <f>IF('Backend Calcs Standard'!$A$12=1,'Backend Calcs Standard'!X269,('Backend Calcs Standard'!X269*0.0283168))</f>
        <v/>
      </c>
      <c r="I268" s="7" t="str">
        <f>IFERROR(IF(H268="","",(IF('Backend Calcs Standard'!$A$12=1,'Backend Calcs Standard'!Y269,'Backend Calcs Standard'!Y269*0.0283168))),"")</f>
        <v/>
      </c>
      <c r="J268" s="7" t="str">
        <f>IF(A268="","",IF('Backend Calcs Standard'!$A$12=1,'Backend Calcs Standard'!Z269,'Backend Calcs Standard'!O269))</f>
        <v/>
      </c>
    </row>
    <row r="269" spans="1:10" x14ac:dyDescent="0.25">
      <c r="A269" s="14" t="str">
        <f>IFERROR(IF(B269="","",'Backend Calcs Standard'!P270),"")</f>
        <v/>
      </c>
      <c r="B269" s="11" t="str">
        <f>IFERROR(IF(C269="","",(IF('Backend Calcs Standard'!$A$12=1,'Backend Calcs Standard'!S270,(('Backend Calcs Standard'!S270)*0.0283168)))),"")</f>
        <v/>
      </c>
      <c r="C269" s="11" t="str">
        <f>IFERROR(IF(D269="","",(IF('Backend Calcs Standard'!$A$12=1,'Backend Calcs Standard'!T270,(('Backend Calcs Standard'!T270)*0.0283168)))),"")</f>
        <v/>
      </c>
      <c r="D269" s="11" t="str">
        <f>IFERROR(IF(E269="","",(IF('Backend Calcs Standard'!$A$12=1,'Backend Calcs Standard'!U270,(('Backend Calcs Standard'!U270)*0.0283168)))),"")</f>
        <v/>
      </c>
      <c r="E269" s="11" t="str">
        <f>IFERROR(IF(F269="","",(IF('Backend Calcs Standard'!$A$12=1,'Backend Calcs Standard'!V270,(('Backend Calcs Standard'!V270)*0.0283168)))),"")</f>
        <v/>
      </c>
      <c r="F269" s="7" t="str">
        <f>IF(I269="","",(IF('Backend Calcs Standard'!$A$12=1,'Backend Calcs Standard'!W270,('Backend Calcs Standard'!W270*0.0283168))))</f>
        <v/>
      </c>
      <c r="G269" s="7" t="str">
        <f t="shared" si="5"/>
        <v/>
      </c>
      <c r="H269" s="7" t="str">
        <f>IF('Backend Calcs Standard'!$A$12=1,'Backend Calcs Standard'!X270,('Backend Calcs Standard'!X270*0.0283168))</f>
        <v/>
      </c>
      <c r="I269" s="7" t="str">
        <f>IFERROR(IF(H269="","",(IF('Backend Calcs Standard'!$A$12=1,'Backend Calcs Standard'!Y270,'Backend Calcs Standard'!Y270*0.0283168))),"")</f>
        <v/>
      </c>
      <c r="J269" s="7" t="str">
        <f>IF(A269="","",IF('Backend Calcs Standard'!$A$12=1,'Backend Calcs Standard'!Z270,'Backend Calcs Standard'!O270))</f>
        <v/>
      </c>
    </row>
    <row r="270" spans="1:10" x14ac:dyDescent="0.25">
      <c r="A270" s="14" t="str">
        <f>IFERROR(IF(B270="","",'Backend Calcs Standard'!P271),"")</f>
        <v/>
      </c>
      <c r="B270" s="11" t="str">
        <f>IFERROR(IF(C270="","",(IF('Backend Calcs Standard'!$A$12=1,'Backend Calcs Standard'!S271,(('Backend Calcs Standard'!S271)*0.0283168)))),"")</f>
        <v/>
      </c>
      <c r="C270" s="11" t="str">
        <f>IFERROR(IF(D270="","",(IF('Backend Calcs Standard'!$A$12=1,'Backend Calcs Standard'!T271,(('Backend Calcs Standard'!T271)*0.0283168)))),"")</f>
        <v/>
      </c>
      <c r="D270" s="11" t="str">
        <f>IFERROR(IF(E270="","",(IF('Backend Calcs Standard'!$A$12=1,'Backend Calcs Standard'!U271,(('Backend Calcs Standard'!U271)*0.0283168)))),"")</f>
        <v/>
      </c>
      <c r="E270" s="11" t="str">
        <f>IFERROR(IF(F270="","",(IF('Backend Calcs Standard'!$A$12=1,'Backend Calcs Standard'!V271,(('Backend Calcs Standard'!V271)*0.0283168)))),"")</f>
        <v/>
      </c>
      <c r="F270" s="7" t="str">
        <f>IF(I270="","",(IF('Backend Calcs Standard'!$A$12=1,'Backend Calcs Standard'!W271,('Backend Calcs Standard'!W271*0.0283168))))</f>
        <v/>
      </c>
      <c r="G270" s="7" t="str">
        <f t="shared" si="5"/>
        <v/>
      </c>
      <c r="H270" s="7" t="str">
        <f>IF('Backend Calcs Standard'!$A$12=1,'Backend Calcs Standard'!X271,('Backend Calcs Standard'!X271*0.0283168))</f>
        <v/>
      </c>
      <c r="I270" s="7" t="str">
        <f>IFERROR(IF(H270="","",(IF('Backend Calcs Standard'!$A$12=1,'Backend Calcs Standard'!Y271,'Backend Calcs Standard'!Y271*0.0283168))),"")</f>
        <v/>
      </c>
      <c r="J270" s="7" t="str">
        <f>IF(A270="","",IF('Backend Calcs Standard'!$A$12=1,'Backend Calcs Standard'!Z271,'Backend Calcs Standard'!O271))</f>
        <v/>
      </c>
    </row>
    <row r="271" spans="1:10" x14ac:dyDescent="0.25">
      <c r="A271" s="14" t="str">
        <f>IFERROR(IF(B271="","",'Backend Calcs Standard'!P272),"")</f>
        <v/>
      </c>
      <c r="B271" s="11" t="str">
        <f>IFERROR(IF(C271="","",(IF('Backend Calcs Standard'!$A$12=1,'Backend Calcs Standard'!S272,(('Backend Calcs Standard'!S272)*0.0283168)))),"")</f>
        <v/>
      </c>
      <c r="C271" s="11" t="str">
        <f>IFERROR(IF(D271="","",(IF('Backend Calcs Standard'!$A$12=1,'Backend Calcs Standard'!T272,(('Backend Calcs Standard'!T272)*0.0283168)))),"")</f>
        <v/>
      </c>
      <c r="D271" s="11" t="str">
        <f>IFERROR(IF(E271="","",(IF('Backend Calcs Standard'!$A$12=1,'Backend Calcs Standard'!U272,(('Backend Calcs Standard'!U272)*0.0283168)))),"")</f>
        <v/>
      </c>
      <c r="E271" s="11" t="str">
        <f>IFERROR(IF(F271="","",(IF('Backend Calcs Standard'!$A$12=1,'Backend Calcs Standard'!V272,(('Backend Calcs Standard'!V272)*0.0283168)))),"")</f>
        <v/>
      </c>
      <c r="F271" s="7" t="str">
        <f>IF(I271="","",(IF('Backend Calcs Standard'!$A$12=1,'Backend Calcs Standard'!W272,('Backend Calcs Standard'!W272*0.0283168))))</f>
        <v/>
      </c>
      <c r="G271" s="7" t="str">
        <f t="shared" si="5"/>
        <v/>
      </c>
      <c r="H271" s="7" t="str">
        <f>IF('Backend Calcs Standard'!$A$12=1,'Backend Calcs Standard'!X272,('Backend Calcs Standard'!X272*0.0283168))</f>
        <v/>
      </c>
      <c r="I271" s="7" t="str">
        <f>IFERROR(IF(H271="","",(IF('Backend Calcs Standard'!$A$12=1,'Backend Calcs Standard'!Y272,'Backend Calcs Standard'!Y272*0.0283168))),"")</f>
        <v/>
      </c>
      <c r="J271" s="7" t="str">
        <f>IF(A271="","",IF('Backend Calcs Standard'!$A$12=1,'Backend Calcs Standard'!Z272,'Backend Calcs Standard'!O272))</f>
        <v/>
      </c>
    </row>
    <row r="272" spans="1:10" x14ac:dyDescent="0.25">
      <c r="A272" s="14" t="str">
        <f>IFERROR(IF(B272="","",'Backend Calcs Standard'!P273),"")</f>
        <v/>
      </c>
      <c r="B272" s="11" t="str">
        <f>IFERROR(IF(C272="","",(IF('Backend Calcs Standard'!$A$12=1,'Backend Calcs Standard'!S273,(('Backend Calcs Standard'!S273)*0.0283168)))),"")</f>
        <v/>
      </c>
      <c r="C272" s="11" t="str">
        <f>IFERROR(IF(D272="","",(IF('Backend Calcs Standard'!$A$12=1,'Backend Calcs Standard'!T273,(('Backend Calcs Standard'!T273)*0.0283168)))),"")</f>
        <v/>
      </c>
      <c r="D272" s="11" t="str">
        <f>IFERROR(IF(E272="","",(IF('Backend Calcs Standard'!$A$12=1,'Backend Calcs Standard'!U273,(('Backend Calcs Standard'!U273)*0.0283168)))),"")</f>
        <v/>
      </c>
      <c r="E272" s="11" t="str">
        <f>IFERROR(IF(F272="","",(IF('Backend Calcs Standard'!$A$12=1,'Backend Calcs Standard'!V273,(('Backend Calcs Standard'!V273)*0.0283168)))),"")</f>
        <v/>
      </c>
      <c r="F272" s="7" t="str">
        <f>IF(I272="","",(IF('Backend Calcs Standard'!$A$12=1,'Backend Calcs Standard'!W273,('Backend Calcs Standard'!W273*0.0283168))))</f>
        <v/>
      </c>
      <c r="G272" s="7" t="str">
        <f t="shared" si="5"/>
        <v/>
      </c>
      <c r="H272" s="7" t="str">
        <f>IF('Backend Calcs Standard'!$A$12=1,'Backend Calcs Standard'!X273,('Backend Calcs Standard'!X273*0.0283168))</f>
        <v/>
      </c>
      <c r="I272" s="7" t="str">
        <f>IFERROR(IF(H272="","",(IF('Backend Calcs Standard'!$A$12=1,'Backend Calcs Standard'!Y273,'Backend Calcs Standard'!Y273*0.0283168))),"")</f>
        <v/>
      </c>
      <c r="J272" s="7" t="str">
        <f>IF(A272="","",IF('Backend Calcs Standard'!$A$12=1,'Backend Calcs Standard'!Z273,'Backend Calcs Standard'!O273))</f>
        <v/>
      </c>
    </row>
    <row r="273" spans="1:10" x14ac:dyDescent="0.25">
      <c r="A273" s="14" t="str">
        <f>IFERROR(IF(B273="","",'Backend Calcs Standard'!P274),"")</f>
        <v/>
      </c>
      <c r="B273" s="11" t="str">
        <f>IFERROR(IF(C273="","",(IF('Backend Calcs Standard'!$A$12=1,'Backend Calcs Standard'!S274,(('Backend Calcs Standard'!S274)*0.0283168)))),"")</f>
        <v/>
      </c>
      <c r="C273" s="11" t="str">
        <f>IFERROR(IF(D273="","",(IF('Backend Calcs Standard'!$A$12=1,'Backend Calcs Standard'!T274,(('Backend Calcs Standard'!T274)*0.0283168)))),"")</f>
        <v/>
      </c>
      <c r="D273" s="11" t="str">
        <f>IFERROR(IF(E273="","",(IF('Backend Calcs Standard'!$A$12=1,'Backend Calcs Standard'!U274,(('Backend Calcs Standard'!U274)*0.0283168)))),"")</f>
        <v/>
      </c>
      <c r="E273" s="11" t="str">
        <f>IFERROR(IF(F273="","",(IF('Backend Calcs Standard'!$A$12=1,'Backend Calcs Standard'!V274,(('Backend Calcs Standard'!V274)*0.0283168)))),"")</f>
        <v/>
      </c>
      <c r="F273" s="7" t="str">
        <f>IF(I273="","",(IF('Backend Calcs Standard'!$A$12=1,'Backend Calcs Standard'!W274,('Backend Calcs Standard'!W274*0.0283168))))</f>
        <v/>
      </c>
      <c r="G273" s="7" t="str">
        <f t="shared" si="5"/>
        <v/>
      </c>
      <c r="H273" s="7" t="str">
        <f>IF('Backend Calcs Standard'!$A$12=1,'Backend Calcs Standard'!X274,('Backend Calcs Standard'!X274*0.0283168))</f>
        <v/>
      </c>
      <c r="I273" s="7" t="str">
        <f>IFERROR(IF(H273="","",(IF('Backend Calcs Standard'!$A$12=1,'Backend Calcs Standard'!Y274,'Backend Calcs Standard'!Y274*0.0283168))),"")</f>
        <v/>
      </c>
      <c r="J273" s="7" t="str">
        <f>IF(A273="","",IF('Backend Calcs Standard'!$A$12=1,'Backend Calcs Standard'!Z274,'Backend Calcs Standard'!O274))</f>
        <v/>
      </c>
    </row>
    <row r="274" spans="1:10" x14ac:dyDescent="0.25">
      <c r="A274" s="14" t="str">
        <f>IFERROR(IF(B274="","",'Backend Calcs Standard'!P275),"")</f>
        <v/>
      </c>
      <c r="B274" s="11" t="str">
        <f>IFERROR(IF(C274="","",(IF('Backend Calcs Standard'!$A$12=1,'Backend Calcs Standard'!S275,(('Backend Calcs Standard'!S275)*0.0283168)))),"")</f>
        <v/>
      </c>
      <c r="C274" s="11" t="str">
        <f>IFERROR(IF(D274="","",(IF('Backend Calcs Standard'!$A$12=1,'Backend Calcs Standard'!T275,(('Backend Calcs Standard'!T275)*0.0283168)))),"")</f>
        <v/>
      </c>
      <c r="D274" s="11" t="str">
        <f>IFERROR(IF(E274="","",(IF('Backend Calcs Standard'!$A$12=1,'Backend Calcs Standard'!U275,(('Backend Calcs Standard'!U275)*0.0283168)))),"")</f>
        <v/>
      </c>
      <c r="E274" s="11" t="str">
        <f>IFERROR(IF(F274="","",(IF('Backend Calcs Standard'!$A$12=1,'Backend Calcs Standard'!V275,(('Backend Calcs Standard'!V275)*0.0283168)))),"")</f>
        <v/>
      </c>
      <c r="F274" s="7" t="str">
        <f>IF(I274="","",(IF('Backend Calcs Standard'!$A$12=1,'Backend Calcs Standard'!W275,('Backend Calcs Standard'!W275*0.0283168))))</f>
        <v/>
      </c>
      <c r="G274" s="7" t="str">
        <f t="shared" si="5"/>
        <v/>
      </c>
      <c r="H274" s="7" t="str">
        <f>IF('Backend Calcs Standard'!$A$12=1,'Backend Calcs Standard'!X275,('Backend Calcs Standard'!X275*0.0283168))</f>
        <v/>
      </c>
      <c r="I274" s="7" t="str">
        <f>IFERROR(IF(H274="","",(IF('Backend Calcs Standard'!$A$12=1,'Backend Calcs Standard'!Y275,'Backend Calcs Standard'!Y275*0.0283168))),"")</f>
        <v/>
      </c>
      <c r="J274" s="7" t="str">
        <f>IF(A274="","",IF('Backend Calcs Standard'!$A$12=1,'Backend Calcs Standard'!Z275,'Backend Calcs Standard'!O275))</f>
        <v/>
      </c>
    </row>
    <row r="275" spans="1:10" x14ac:dyDescent="0.25">
      <c r="A275" s="14" t="str">
        <f>IFERROR(IF(B275="","",'Backend Calcs Standard'!P276),"")</f>
        <v/>
      </c>
      <c r="B275" s="11" t="str">
        <f>IFERROR(IF(C275="","",(IF('Backend Calcs Standard'!$A$12=1,'Backend Calcs Standard'!S276,(('Backend Calcs Standard'!S276)*0.0283168)))),"")</f>
        <v/>
      </c>
      <c r="C275" s="11" t="str">
        <f>IFERROR(IF(D275="","",(IF('Backend Calcs Standard'!$A$12=1,'Backend Calcs Standard'!T276,(('Backend Calcs Standard'!T276)*0.0283168)))),"")</f>
        <v/>
      </c>
      <c r="D275" s="11" t="str">
        <f>IFERROR(IF(E275="","",(IF('Backend Calcs Standard'!$A$12=1,'Backend Calcs Standard'!U276,(('Backend Calcs Standard'!U276)*0.0283168)))),"")</f>
        <v/>
      </c>
      <c r="E275" s="11" t="str">
        <f>IFERROR(IF(F275="","",(IF('Backend Calcs Standard'!$A$12=1,'Backend Calcs Standard'!V276,(('Backend Calcs Standard'!V276)*0.0283168)))),"")</f>
        <v/>
      </c>
      <c r="F275" s="7" t="str">
        <f>IF(I275="","",(IF('Backend Calcs Standard'!$A$12=1,'Backend Calcs Standard'!W276,('Backend Calcs Standard'!W276*0.0283168))))</f>
        <v/>
      </c>
      <c r="G275" s="7" t="str">
        <f t="shared" ref="G275:G315" si="6">IFERROR(IF(F275="","",(F275+E275+D275)),"")</f>
        <v/>
      </c>
      <c r="H275" s="7" t="str">
        <f>IF('Backend Calcs Standard'!$A$12=1,'Backend Calcs Standard'!X276,('Backend Calcs Standard'!X276*0.0283168))</f>
        <v/>
      </c>
      <c r="I275" s="7" t="str">
        <f>IFERROR(IF(H275="","",(IF('Backend Calcs Standard'!$A$12=1,'Backend Calcs Standard'!Y276,'Backend Calcs Standard'!Y276*0.0283168))),"")</f>
        <v/>
      </c>
      <c r="J275" s="7" t="str">
        <f>IF(A275="","",IF('Backend Calcs Standard'!$A$12=1,'Backend Calcs Standard'!Z276,'Backend Calcs Standard'!O276))</f>
        <v/>
      </c>
    </row>
    <row r="276" spans="1:10" x14ac:dyDescent="0.25">
      <c r="A276" s="14" t="str">
        <f>IFERROR(IF(B276="","",'Backend Calcs Standard'!P277),"")</f>
        <v/>
      </c>
      <c r="B276" s="11" t="str">
        <f>IFERROR(IF(C276="","",(IF('Backend Calcs Standard'!$A$12=1,'Backend Calcs Standard'!S277,(('Backend Calcs Standard'!S277)*0.0283168)))),"")</f>
        <v/>
      </c>
      <c r="C276" s="11" t="str">
        <f>IFERROR(IF(D276="","",(IF('Backend Calcs Standard'!$A$12=1,'Backend Calcs Standard'!T277,(('Backend Calcs Standard'!T277)*0.0283168)))),"")</f>
        <v/>
      </c>
      <c r="D276" s="11" t="str">
        <f>IFERROR(IF(E276="","",(IF('Backend Calcs Standard'!$A$12=1,'Backend Calcs Standard'!U277,(('Backend Calcs Standard'!U277)*0.0283168)))),"")</f>
        <v/>
      </c>
      <c r="E276" s="11" t="str">
        <f>IFERROR(IF(F276="","",(IF('Backend Calcs Standard'!$A$12=1,'Backend Calcs Standard'!V277,(('Backend Calcs Standard'!V277)*0.0283168)))),"")</f>
        <v/>
      </c>
      <c r="F276" s="7" t="str">
        <f>IF(I276="","",(IF('Backend Calcs Standard'!$A$12=1,'Backend Calcs Standard'!W277,('Backend Calcs Standard'!W277*0.0283168))))</f>
        <v/>
      </c>
      <c r="G276" s="7" t="str">
        <f t="shared" si="6"/>
        <v/>
      </c>
      <c r="H276" s="7" t="str">
        <f>IF('Backend Calcs Standard'!$A$12=1,'Backend Calcs Standard'!X277,('Backend Calcs Standard'!X277*0.0283168))</f>
        <v/>
      </c>
      <c r="I276" s="7" t="str">
        <f>IFERROR(IF(H276="","",(IF('Backend Calcs Standard'!$A$12=1,'Backend Calcs Standard'!Y277,'Backend Calcs Standard'!Y277*0.0283168))),"")</f>
        <v/>
      </c>
      <c r="J276" s="7" t="str">
        <f>IF(A276="","",IF('Backend Calcs Standard'!$A$12=1,'Backend Calcs Standard'!Z277,'Backend Calcs Standard'!O277))</f>
        <v/>
      </c>
    </row>
    <row r="277" spans="1:10" x14ac:dyDescent="0.25">
      <c r="A277" s="14" t="str">
        <f>IFERROR(IF(B277="","",'Backend Calcs Standard'!P278),"")</f>
        <v/>
      </c>
      <c r="B277" s="11" t="str">
        <f>IFERROR(IF(C277="","",(IF('Backend Calcs Standard'!$A$12=1,'Backend Calcs Standard'!S278,(('Backend Calcs Standard'!S278)*0.0283168)))),"")</f>
        <v/>
      </c>
      <c r="C277" s="11" t="str">
        <f>IFERROR(IF(D277="","",(IF('Backend Calcs Standard'!$A$12=1,'Backend Calcs Standard'!T278,(('Backend Calcs Standard'!T278)*0.0283168)))),"")</f>
        <v/>
      </c>
      <c r="D277" s="11" t="str">
        <f>IFERROR(IF(E277="","",(IF('Backend Calcs Standard'!$A$12=1,'Backend Calcs Standard'!U278,(('Backend Calcs Standard'!U278)*0.0283168)))),"")</f>
        <v/>
      </c>
      <c r="E277" s="11" t="str">
        <f>IFERROR(IF(F277="","",(IF('Backend Calcs Standard'!$A$12=1,'Backend Calcs Standard'!V278,(('Backend Calcs Standard'!V278)*0.0283168)))),"")</f>
        <v/>
      </c>
      <c r="F277" s="7" t="str">
        <f>IF(I277="","",(IF('Backend Calcs Standard'!$A$12=1,'Backend Calcs Standard'!W278,('Backend Calcs Standard'!W278*0.0283168))))</f>
        <v/>
      </c>
      <c r="G277" s="7" t="str">
        <f t="shared" si="6"/>
        <v/>
      </c>
      <c r="H277" s="7" t="str">
        <f>IF('Backend Calcs Standard'!$A$12=1,'Backend Calcs Standard'!X278,('Backend Calcs Standard'!X278*0.0283168))</f>
        <v/>
      </c>
      <c r="I277" s="7" t="str">
        <f>IFERROR(IF(H277="","",(IF('Backend Calcs Standard'!$A$12=1,'Backend Calcs Standard'!Y278,'Backend Calcs Standard'!Y278*0.0283168))),"")</f>
        <v/>
      </c>
      <c r="J277" s="7" t="str">
        <f>IF(A277="","",IF('Backend Calcs Standard'!$A$12=1,'Backend Calcs Standard'!Z278,'Backend Calcs Standard'!O278))</f>
        <v/>
      </c>
    </row>
    <row r="278" spans="1:10" x14ac:dyDescent="0.25">
      <c r="A278" s="14" t="str">
        <f>IFERROR(IF(B278="","",'Backend Calcs Standard'!P279),"")</f>
        <v/>
      </c>
      <c r="B278" s="11" t="str">
        <f>IFERROR(IF(C278="","",(IF('Backend Calcs Standard'!$A$12=1,'Backend Calcs Standard'!S279,(('Backend Calcs Standard'!S279)*0.0283168)))),"")</f>
        <v/>
      </c>
      <c r="C278" s="11" t="str">
        <f>IFERROR(IF(D278="","",(IF('Backend Calcs Standard'!$A$12=1,'Backend Calcs Standard'!T279,(('Backend Calcs Standard'!T279)*0.0283168)))),"")</f>
        <v/>
      </c>
      <c r="D278" s="11" t="str">
        <f>IFERROR(IF(E278="","",(IF('Backend Calcs Standard'!$A$12=1,'Backend Calcs Standard'!U279,(('Backend Calcs Standard'!U279)*0.0283168)))),"")</f>
        <v/>
      </c>
      <c r="E278" s="11" t="str">
        <f>IFERROR(IF(F278="","",(IF('Backend Calcs Standard'!$A$12=1,'Backend Calcs Standard'!V279,(('Backend Calcs Standard'!V279)*0.0283168)))),"")</f>
        <v/>
      </c>
      <c r="F278" s="7" t="str">
        <f>IF(I278="","",(IF('Backend Calcs Standard'!$A$12=1,'Backend Calcs Standard'!W279,('Backend Calcs Standard'!W279*0.0283168))))</f>
        <v/>
      </c>
      <c r="G278" s="7" t="str">
        <f t="shared" si="6"/>
        <v/>
      </c>
      <c r="H278" s="7" t="str">
        <f>IF('Backend Calcs Standard'!$A$12=1,'Backend Calcs Standard'!X279,('Backend Calcs Standard'!X279*0.0283168))</f>
        <v/>
      </c>
      <c r="I278" s="7" t="str">
        <f>IFERROR(IF(H278="","",(IF('Backend Calcs Standard'!$A$12=1,'Backend Calcs Standard'!Y279,'Backend Calcs Standard'!Y279*0.0283168))),"")</f>
        <v/>
      </c>
      <c r="J278" s="7" t="str">
        <f>IF(A278="","",IF('Backend Calcs Standard'!$A$12=1,'Backend Calcs Standard'!Z279,'Backend Calcs Standard'!O279))</f>
        <v/>
      </c>
    </row>
    <row r="279" spans="1:10" x14ac:dyDescent="0.25">
      <c r="A279" s="14" t="str">
        <f>IFERROR(IF(B279="","",'Backend Calcs Standard'!P280),"")</f>
        <v/>
      </c>
      <c r="B279" s="11" t="str">
        <f>IFERROR(IF(C279="","",(IF('Backend Calcs Standard'!$A$12=1,'Backend Calcs Standard'!S280,(('Backend Calcs Standard'!S280)*0.0283168)))),"")</f>
        <v/>
      </c>
      <c r="C279" s="11" t="str">
        <f>IFERROR(IF(D279="","",(IF('Backend Calcs Standard'!$A$12=1,'Backend Calcs Standard'!T280,(('Backend Calcs Standard'!T280)*0.0283168)))),"")</f>
        <v/>
      </c>
      <c r="D279" s="11" t="str">
        <f>IFERROR(IF(E279="","",(IF('Backend Calcs Standard'!$A$12=1,'Backend Calcs Standard'!U280,(('Backend Calcs Standard'!U280)*0.0283168)))),"")</f>
        <v/>
      </c>
      <c r="E279" s="11" t="str">
        <f>IFERROR(IF(F279="","",(IF('Backend Calcs Standard'!$A$12=1,'Backend Calcs Standard'!V280,(('Backend Calcs Standard'!V280)*0.0283168)))),"")</f>
        <v/>
      </c>
      <c r="F279" s="7" t="str">
        <f>IF(I279="","",(IF('Backend Calcs Standard'!$A$12=1,'Backend Calcs Standard'!W280,('Backend Calcs Standard'!W280*0.0283168))))</f>
        <v/>
      </c>
      <c r="G279" s="7" t="str">
        <f t="shared" si="6"/>
        <v/>
      </c>
      <c r="H279" s="7" t="str">
        <f>IF('Backend Calcs Standard'!$A$12=1,'Backend Calcs Standard'!X280,('Backend Calcs Standard'!X280*0.0283168))</f>
        <v/>
      </c>
      <c r="I279" s="7" t="str">
        <f>IFERROR(IF(H279="","",(IF('Backend Calcs Standard'!$A$12=1,'Backend Calcs Standard'!Y280,'Backend Calcs Standard'!Y280*0.0283168))),"")</f>
        <v/>
      </c>
      <c r="J279" s="7" t="str">
        <f>IF(A279="","",IF('Backend Calcs Standard'!$A$12=1,'Backend Calcs Standard'!Z280,'Backend Calcs Standard'!O280))</f>
        <v/>
      </c>
    </row>
    <row r="280" spans="1:10" x14ac:dyDescent="0.25">
      <c r="A280" s="14" t="str">
        <f>IFERROR(IF(B280="","",'Backend Calcs Standard'!P281),"")</f>
        <v/>
      </c>
      <c r="B280" s="11" t="str">
        <f>IFERROR(IF(C280="","",(IF('Backend Calcs Standard'!$A$12=1,'Backend Calcs Standard'!S281,(('Backend Calcs Standard'!S281)*0.0283168)))),"")</f>
        <v/>
      </c>
      <c r="C280" s="11" t="str">
        <f>IFERROR(IF(D280="","",(IF('Backend Calcs Standard'!$A$12=1,'Backend Calcs Standard'!T281,(('Backend Calcs Standard'!T281)*0.0283168)))),"")</f>
        <v/>
      </c>
      <c r="D280" s="11" t="str">
        <f>IFERROR(IF(E280="","",(IF('Backend Calcs Standard'!$A$12=1,'Backend Calcs Standard'!U281,(('Backend Calcs Standard'!U281)*0.0283168)))),"")</f>
        <v/>
      </c>
      <c r="E280" s="11" t="str">
        <f>IFERROR(IF(F280="","",(IF('Backend Calcs Standard'!$A$12=1,'Backend Calcs Standard'!V281,(('Backend Calcs Standard'!V281)*0.0283168)))),"")</f>
        <v/>
      </c>
      <c r="F280" s="7" t="str">
        <f>IF(I280="","",(IF('Backend Calcs Standard'!$A$12=1,'Backend Calcs Standard'!W281,('Backend Calcs Standard'!W281*0.0283168))))</f>
        <v/>
      </c>
      <c r="G280" s="7" t="str">
        <f t="shared" si="6"/>
        <v/>
      </c>
      <c r="H280" s="7" t="str">
        <f>IF('Backend Calcs Standard'!$A$12=1,'Backend Calcs Standard'!X281,('Backend Calcs Standard'!X281*0.0283168))</f>
        <v/>
      </c>
      <c r="I280" s="7" t="str">
        <f>IFERROR(IF(H280="","",(IF('Backend Calcs Standard'!$A$12=1,'Backend Calcs Standard'!Y281,'Backend Calcs Standard'!Y281*0.0283168))),"")</f>
        <v/>
      </c>
      <c r="J280" s="7" t="str">
        <f>IF(A280="","",IF('Backend Calcs Standard'!$A$12=1,'Backend Calcs Standard'!Z281,'Backend Calcs Standard'!O281))</f>
        <v/>
      </c>
    </row>
    <row r="281" spans="1:10" x14ac:dyDescent="0.25">
      <c r="A281" s="14" t="str">
        <f>IFERROR(IF(B281="","",'Backend Calcs Standard'!P282),"")</f>
        <v/>
      </c>
      <c r="B281" s="11" t="str">
        <f>IFERROR(IF(C281="","",(IF('Backend Calcs Standard'!$A$12=1,'Backend Calcs Standard'!S282,(('Backend Calcs Standard'!S282)*0.0283168)))),"")</f>
        <v/>
      </c>
      <c r="C281" s="11" t="str">
        <f>IFERROR(IF(D281="","",(IF('Backend Calcs Standard'!$A$12=1,'Backend Calcs Standard'!T282,(('Backend Calcs Standard'!T282)*0.0283168)))),"")</f>
        <v/>
      </c>
      <c r="D281" s="11" t="str">
        <f>IFERROR(IF(E281="","",(IF('Backend Calcs Standard'!$A$12=1,'Backend Calcs Standard'!U282,(('Backend Calcs Standard'!U282)*0.0283168)))),"")</f>
        <v/>
      </c>
      <c r="E281" s="11" t="str">
        <f>IFERROR(IF(F281="","",(IF('Backend Calcs Standard'!$A$12=1,'Backend Calcs Standard'!V282,(('Backend Calcs Standard'!V282)*0.0283168)))),"")</f>
        <v/>
      </c>
      <c r="F281" s="7" t="str">
        <f>IF(I281="","",(IF('Backend Calcs Standard'!$A$12=1,'Backend Calcs Standard'!W282,('Backend Calcs Standard'!W282*0.0283168))))</f>
        <v/>
      </c>
      <c r="G281" s="7" t="str">
        <f t="shared" si="6"/>
        <v/>
      </c>
      <c r="H281" s="7" t="str">
        <f>IF('Backend Calcs Standard'!$A$12=1,'Backend Calcs Standard'!X282,('Backend Calcs Standard'!X282*0.0283168))</f>
        <v/>
      </c>
      <c r="I281" s="7" t="str">
        <f>IFERROR(IF(H281="","",(IF('Backend Calcs Standard'!$A$12=1,'Backend Calcs Standard'!Y282,'Backend Calcs Standard'!Y282*0.0283168))),"")</f>
        <v/>
      </c>
      <c r="J281" s="7" t="str">
        <f>IF(A281="","",IF('Backend Calcs Standard'!$A$12=1,'Backend Calcs Standard'!Z282,'Backend Calcs Standard'!O282))</f>
        <v/>
      </c>
    </row>
    <row r="282" spans="1:10" x14ac:dyDescent="0.25">
      <c r="A282" s="14" t="str">
        <f>IFERROR(IF(B282="","",'Backend Calcs Standard'!P283),"")</f>
        <v/>
      </c>
      <c r="B282" s="11" t="str">
        <f>IFERROR(IF(C282="","",(IF('Backend Calcs Standard'!$A$12=1,'Backend Calcs Standard'!S283,(('Backend Calcs Standard'!S283)*0.0283168)))),"")</f>
        <v/>
      </c>
      <c r="C282" s="11" t="str">
        <f>IFERROR(IF(D282="","",(IF('Backend Calcs Standard'!$A$12=1,'Backend Calcs Standard'!T283,(('Backend Calcs Standard'!T283)*0.0283168)))),"")</f>
        <v/>
      </c>
      <c r="D282" s="11" t="str">
        <f>IFERROR(IF(E282="","",(IF('Backend Calcs Standard'!$A$12=1,'Backend Calcs Standard'!U283,(('Backend Calcs Standard'!U283)*0.0283168)))),"")</f>
        <v/>
      </c>
      <c r="E282" s="11" t="str">
        <f>IFERROR(IF(F282="","",(IF('Backend Calcs Standard'!$A$12=1,'Backend Calcs Standard'!V283,(('Backend Calcs Standard'!V283)*0.0283168)))),"")</f>
        <v/>
      </c>
      <c r="F282" s="7" t="str">
        <f>IF(I282="","",(IF('Backend Calcs Standard'!$A$12=1,'Backend Calcs Standard'!W283,('Backend Calcs Standard'!W283*0.0283168))))</f>
        <v/>
      </c>
      <c r="G282" s="7" t="str">
        <f t="shared" si="6"/>
        <v/>
      </c>
      <c r="H282" s="7" t="str">
        <f>IF('Backend Calcs Standard'!$A$12=1,'Backend Calcs Standard'!X283,('Backend Calcs Standard'!X283*0.0283168))</f>
        <v/>
      </c>
      <c r="I282" s="7" t="str">
        <f>IFERROR(IF(H282="","",(IF('Backend Calcs Standard'!$A$12=1,'Backend Calcs Standard'!Y283,'Backend Calcs Standard'!Y283*0.0283168))),"")</f>
        <v/>
      </c>
      <c r="J282" s="7" t="str">
        <f>IF(A282="","",IF('Backend Calcs Standard'!$A$12=1,'Backend Calcs Standard'!Z283,'Backend Calcs Standard'!O283))</f>
        <v/>
      </c>
    </row>
    <row r="283" spans="1:10" x14ac:dyDescent="0.25">
      <c r="A283" s="14" t="str">
        <f>IFERROR(IF(B283="","",'Backend Calcs Standard'!P284),"")</f>
        <v/>
      </c>
      <c r="B283" s="11" t="str">
        <f>IFERROR(IF(C283="","",(IF('Backend Calcs Standard'!$A$12=1,'Backend Calcs Standard'!S284,(('Backend Calcs Standard'!S284)*0.0283168)))),"")</f>
        <v/>
      </c>
      <c r="C283" s="11" t="str">
        <f>IFERROR(IF(D283="","",(IF('Backend Calcs Standard'!$A$12=1,'Backend Calcs Standard'!T284,(('Backend Calcs Standard'!T284)*0.0283168)))),"")</f>
        <v/>
      </c>
      <c r="D283" s="11" t="str">
        <f>IFERROR(IF(E283="","",(IF('Backend Calcs Standard'!$A$12=1,'Backend Calcs Standard'!U284,(('Backend Calcs Standard'!U284)*0.0283168)))),"")</f>
        <v/>
      </c>
      <c r="E283" s="11" t="str">
        <f>IFERROR(IF(F283="","",(IF('Backend Calcs Standard'!$A$12=1,'Backend Calcs Standard'!V284,(('Backend Calcs Standard'!V284)*0.0283168)))),"")</f>
        <v/>
      </c>
      <c r="F283" s="7" t="str">
        <f>IF(I283="","",(IF('Backend Calcs Standard'!$A$12=1,'Backend Calcs Standard'!W284,('Backend Calcs Standard'!W284*0.0283168))))</f>
        <v/>
      </c>
      <c r="G283" s="7" t="str">
        <f t="shared" si="6"/>
        <v/>
      </c>
      <c r="H283" s="7" t="str">
        <f>IF('Backend Calcs Standard'!$A$12=1,'Backend Calcs Standard'!X284,('Backend Calcs Standard'!X284*0.0283168))</f>
        <v/>
      </c>
      <c r="I283" s="7" t="str">
        <f>IFERROR(IF(H283="","",(IF('Backend Calcs Standard'!$A$12=1,'Backend Calcs Standard'!Y284,'Backend Calcs Standard'!Y284*0.0283168))),"")</f>
        <v/>
      </c>
      <c r="J283" s="7" t="str">
        <f>IF(A283="","",IF('Backend Calcs Standard'!$A$12=1,'Backend Calcs Standard'!Z284,'Backend Calcs Standard'!O284))</f>
        <v/>
      </c>
    </row>
    <row r="284" spans="1:10" x14ac:dyDescent="0.25">
      <c r="A284" s="14" t="str">
        <f>IFERROR(IF(B284="","",'Backend Calcs Standard'!P285),"")</f>
        <v/>
      </c>
      <c r="B284" s="11" t="str">
        <f>IFERROR(IF(C284="","",(IF('Backend Calcs Standard'!$A$12=1,'Backend Calcs Standard'!S285,(('Backend Calcs Standard'!S285)*0.0283168)))),"")</f>
        <v/>
      </c>
      <c r="C284" s="11" t="str">
        <f>IFERROR(IF(D284="","",(IF('Backend Calcs Standard'!$A$12=1,'Backend Calcs Standard'!T285,(('Backend Calcs Standard'!T285)*0.0283168)))),"")</f>
        <v/>
      </c>
      <c r="D284" s="11" t="str">
        <f>IFERROR(IF(E284="","",(IF('Backend Calcs Standard'!$A$12=1,'Backend Calcs Standard'!U285,(('Backend Calcs Standard'!U285)*0.0283168)))),"")</f>
        <v/>
      </c>
      <c r="E284" s="11" t="str">
        <f>IFERROR(IF(F284="","",(IF('Backend Calcs Standard'!$A$12=1,'Backend Calcs Standard'!V285,(('Backend Calcs Standard'!V285)*0.0283168)))),"")</f>
        <v/>
      </c>
      <c r="F284" s="7" t="str">
        <f>IF(I284="","",(IF('Backend Calcs Standard'!$A$12=1,'Backend Calcs Standard'!W285,('Backend Calcs Standard'!W285*0.0283168))))</f>
        <v/>
      </c>
      <c r="G284" s="7" t="str">
        <f t="shared" si="6"/>
        <v/>
      </c>
      <c r="H284" s="7" t="str">
        <f>IF('Backend Calcs Standard'!$A$12=1,'Backend Calcs Standard'!X285,('Backend Calcs Standard'!X285*0.0283168))</f>
        <v/>
      </c>
      <c r="I284" s="7" t="str">
        <f>IFERROR(IF(H284="","",(IF('Backend Calcs Standard'!$A$12=1,'Backend Calcs Standard'!Y285,'Backend Calcs Standard'!Y285*0.0283168))),"")</f>
        <v/>
      </c>
      <c r="J284" s="7" t="str">
        <f>IF(A284="","",IF('Backend Calcs Standard'!$A$12=1,'Backend Calcs Standard'!Z285,'Backend Calcs Standard'!O285))</f>
        <v/>
      </c>
    </row>
    <row r="285" spans="1:10" x14ac:dyDescent="0.25">
      <c r="A285" s="14" t="str">
        <f>IFERROR(IF(B285="","",'Backend Calcs Standard'!P286),"")</f>
        <v/>
      </c>
      <c r="B285" s="11" t="str">
        <f>IFERROR(IF(C285="","",(IF('Backend Calcs Standard'!$A$12=1,'Backend Calcs Standard'!S286,(('Backend Calcs Standard'!S286)*0.0283168)))),"")</f>
        <v/>
      </c>
      <c r="C285" s="11" t="str">
        <f>IFERROR(IF(D285="","",(IF('Backend Calcs Standard'!$A$12=1,'Backend Calcs Standard'!T286,(('Backend Calcs Standard'!T286)*0.0283168)))),"")</f>
        <v/>
      </c>
      <c r="D285" s="11" t="str">
        <f>IFERROR(IF(E285="","",(IF('Backend Calcs Standard'!$A$12=1,'Backend Calcs Standard'!U286,(('Backend Calcs Standard'!U286)*0.0283168)))),"")</f>
        <v/>
      </c>
      <c r="E285" s="11" t="str">
        <f>IFERROR(IF(F285="","",(IF('Backend Calcs Standard'!$A$12=1,'Backend Calcs Standard'!V286,(('Backend Calcs Standard'!V286)*0.0283168)))),"")</f>
        <v/>
      </c>
      <c r="F285" s="7" t="str">
        <f>IF(I285="","",(IF('Backend Calcs Standard'!$A$12=1,'Backend Calcs Standard'!W286,('Backend Calcs Standard'!W286*0.0283168))))</f>
        <v/>
      </c>
      <c r="G285" s="7" t="str">
        <f t="shared" si="6"/>
        <v/>
      </c>
      <c r="H285" s="7" t="str">
        <f>IF('Backend Calcs Standard'!$A$12=1,'Backend Calcs Standard'!X286,('Backend Calcs Standard'!X286*0.0283168))</f>
        <v/>
      </c>
      <c r="I285" s="7" t="str">
        <f>IFERROR(IF(H285="","",(IF('Backend Calcs Standard'!$A$12=1,'Backend Calcs Standard'!Y286,'Backend Calcs Standard'!Y286*0.0283168))),"")</f>
        <v/>
      </c>
      <c r="J285" s="7" t="str">
        <f>IF(A285="","",IF('Backend Calcs Standard'!$A$12=1,'Backend Calcs Standard'!Z286,'Backend Calcs Standard'!O286))</f>
        <v/>
      </c>
    </row>
    <row r="286" spans="1:10" x14ac:dyDescent="0.25">
      <c r="A286" s="14" t="str">
        <f>IFERROR(IF(B286="","",'Backend Calcs Standard'!P287),"")</f>
        <v/>
      </c>
      <c r="B286" s="11" t="str">
        <f>IFERROR(IF(C286="","",(IF('Backend Calcs Standard'!$A$12=1,'Backend Calcs Standard'!S287,(('Backend Calcs Standard'!S287)*0.0283168)))),"")</f>
        <v/>
      </c>
      <c r="C286" s="11" t="str">
        <f>IFERROR(IF(D286="","",(IF('Backend Calcs Standard'!$A$12=1,'Backend Calcs Standard'!T287,(('Backend Calcs Standard'!T287)*0.0283168)))),"")</f>
        <v/>
      </c>
      <c r="D286" s="11" t="str">
        <f>IFERROR(IF(E286="","",(IF('Backend Calcs Standard'!$A$12=1,'Backend Calcs Standard'!U287,(('Backend Calcs Standard'!U287)*0.0283168)))),"")</f>
        <v/>
      </c>
      <c r="E286" s="11" t="str">
        <f>IFERROR(IF(F286="","",(IF('Backend Calcs Standard'!$A$12=1,'Backend Calcs Standard'!V287,(('Backend Calcs Standard'!V287)*0.0283168)))),"")</f>
        <v/>
      </c>
      <c r="F286" s="7" t="str">
        <f>IF(I286="","",(IF('Backend Calcs Standard'!$A$12=1,'Backend Calcs Standard'!W287,('Backend Calcs Standard'!W287*0.0283168))))</f>
        <v/>
      </c>
      <c r="G286" s="7" t="str">
        <f t="shared" si="6"/>
        <v/>
      </c>
      <c r="H286" s="7" t="str">
        <f>IF('Backend Calcs Standard'!$A$12=1,'Backend Calcs Standard'!X287,('Backend Calcs Standard'!X287*0.0283168))</f>
        <v/>
      </c>
      <c r="I286" s="7" t="str">
        <f>IFERROR(IF(H286="","",(IF('Backend Calcs Standard'!$A$12=1,'Backend Calcs Standard'!Y287,'Backend Calcs Standard'!Y287*0.0283168))),"")</f>
        <v/>
      </c>
      <c r="J286" s="7" t="str">
        <f>IF(A286="","",IF('Backend Calcs Standard'!$A$12=1,'Backend Calcs Standard'!Z287,'Backend Calcs Standard'!O287))</f>
        <v/>
      </c>
    </row>
    <row r="287" spans="1:10" x14ac:dyDescent="0.25">
      <c r="A287" s="14" t="str">
        <f>IFERROR(IF(B287="","",'Backend Calcs Standard'!P288),"")</f>
        <v/>
      </c>
      <c r="B287" s="11" t="str">
        <f>IFERROR(IF(C287="","",(IF('Backend Calcs Standard'!$A$12=1,'Backend Calcs Standard'!S288,(('Backend Calcs Standard'!S288)*0.0283168)))),"")</f>
        <v/>
      </c>
      <c r="C287" s="11" t="str">
        <f>IFERROR(IF(D287="","",(IF('Backend Calcs Standard'!$A$12=1,'Backend Calcs Standard'!T288,(('Backend Calcs Standard'!T288)*0.0283168)))),"")</f>
        <v/>
      </c>
      <c r="D287" s="11" t="str">
        <f>IFERROR(IF(E287="","",(IF('Backend Calcs Standard'!$A$12=1,'Backend Calcs Standard'!U288,(('Backend Calcs Standard'!U288)*0.0283168)))),"")</f>
        <v/>
      </c>
      <c r="E287" s="11" t="str">
        <f>IFERROR(IF(F287="","",(IF('Backend Calcs Standard'!$A$12=1,'Backend Calcs Standard'!V288,(('Backend Calcs Standard'!V288)*0.0283168)))),"")</f>
        <v/>
      </c>
      <c r="F287" s="7" t="str">
        <f>IF(I287="","",(IF('Backend Calcs Standard'!$A$12=1,'Backend Calcs Standard'!W288,('Backend Calcs Standard'!W288*0.0283168))))</f>
        <v/>
      </c>
      <c r="G287" s="7" t="str">
        <f t="shared" si="6"/>
        <v/>
      </c>
      <c r="H287" s="7" t="str">
        <f>IF('Backend Calcs Standard'!$A$12=1,'Backend Calcs Standard'!X288,('Backend Calcs Standard'!X288*0.0283168))</f>
        <v/>
      </c>
      <c r="I287" s="7" t="str">
        <f>IFERROR(IF(H287="","",(IF('Backend Calcs Standard'!$A$12=1,'Backend Calcs Standard'!Y288,'Backend Calcs Standard'!Y288*0.0283168))),"")</f>
        <v/>
      </c>
      <c r="J287" s="7" t="str">
        <f>IF(A287="","",IF('Backend Calcs Standard'!$A$12=1,'Backend Calcs Standard'!Z288,'Backend Calcs Standard'!O288))</f>
        <v/>
      </c>
    </row>
    <row r="288" spans="1:10" x14ac:dyDescent="0.25">
      <c r="A288" s="14" t="str">
        <f>IFERROR(IF(B288="","",'Backend Calcs Standard'!P289),"")</f>
        <v/>
      </c>
      <c r="B288" s="11" t="str">
        <f>IFERROR(IF(C288="","",(IF('Backend Calcs Standard'!$A$12=1,'Backend Calcs Standard'!S289,(('Backend Calcs Standard'!S289)*0.0283168)))),"")</f>
        <v/>
      </c>
      <c r="C288" s="11" t="str">
        <f>IFERROR(IF(D288="","",(IF('Backend Calcs Standard'!$A$12=1,'Backend Calcs Standard'!T289,(('Backend Calcs Standard'!T289)*0.0283168)))),"")</f>
        <v/>
      </c>
      <c r="D288" s="11" t="str">
        <f>IFERROR(IF(E288="","",(IF('Backend Calcs Standard'!$A$12=1,'Backend Calcs Standard'!U289,(('Backend Calcs Standard'!U289)*0.0283168)))),"")</f>
        <v/>
      </c>
      <c r="E288" s="11" t="str">
        <f>IFERROR(IF(F288="","",(IF('Backend Calcs Standard'!$A$12=1,'Backend Calcs Standard'!V289,(('Backend Calcs Standard'!V289)*0.0283168)))),"")</f>
        <v/>
      </c>
      <c r="F288" s="7" t="str">
        <f>IF(I288="","",(IF('Backend Calcs Standard'!$A$12=1,'Backend Calcs Standard'!W289,('Backend Calcs Standard'!W289*0.0283168))))</f>
        <v/>
      </c>
      <c r="G288" s="7" t="str">
        <f t="shared" si="6"/>
        <v/>
      </c>
      <c r="H288" s="7" t="str">
        <f>IF('Backend Calcs Standard'!$A$12=1,'Backend Calcs Standard'!X289,('Backend Calcs Standard'!X289*0.0283168))</f>
        <v/>
      </c>
      <c r="I288" s="7" t="str">
        <f>IFERROR(IF(H288="","",(IF('Backend Calcs Standard'!$A$12=1,'Backend Calcs Standard'!Y289,'Backend Calcs Standard'!Y289*0.0283168))),"")</f>
        <v/>
      </c>
      <c r="J288" s="7" t="str">
        <f>IF(A288="","",IF('Backend Calcs Standard'!$A$12=1,'Backend Calcs Standard'!Z289,'Backend Calcs Standard'!O289))</f>
        <v/>
      </c>
    </row>
    <row r="289" spans="1:10" x14ac:dyDescent="0.25">
      <c r="A289" s="14" t="str">
        <f>IFERROR(IF(B289="","",'Backend Calcs Standard'!P290),"")</f>
        <v/>
      </c>
      <c r="B289" s="11" t="str">
        <f>IFERROR(IF(C289="","",(IF('Backend Calcs Standard'!$A$12=1,'Backend Calcs Standard'!S290,(('Backend Calcs Standard'!S290)*0.0283168)))),"")</f>
        <v/>
      </c>
      <c r="C289" s="11" t="str">
        <f>IFERROR(IF(D289="","",(IF('Backend Calcs Standard'!$A$12=1,'Backend Calcs Standard'!T290,(('Backend Calcs Standard'!T290)*0.0283168)))),"")</f>
        <v/>
      </c>
      <c r="D289" s="11" t="str">
        <f>IFERROR(IF(E289="","",(IF('Backend Calcs Standard'!$A$12=1,'Backend Calcs Standard'!U290,(('Backend Calcs Standard'!U290)*0.0283168)))),"")</f>
        <v/>
      </c>
      <c r="E289" s="11" t="str">
        <f>IFERROR(IF(F289="","",(IF('Backend Calcs Standard'!$A$12=1,'Backend Calcs Standard'!V290,(('Backend Calcs Standard'!V290)*0.0283168)))),"")</f>
        <v/>
      </c>
      <c r="F289" s="7" t="str">
        <f>IF(I289="","",(IF('Backend Calcs Standard'!$A$12=1,'Backend Calcs Standard'!W290,('Backend Calcs Standard'!W290*0.0283168))))</f>
        <v/>
      </c>
      <c r="G289" s="7" t="str">
        <f t="shared" si="6"/>
        <v/>
      </c>
      <c r="H289" s="7" t="str">
        <f>IF('Backend Calcs Standard'!$A$12=1,'Backend Calcs Standard'!X290,('Backend Calcs Standard'!X290*0.0283168))</f>
        <v/>
      </c>
      <c r="I289" s="7" t="str">
        <f>IFERROR(IF(H289="","",(IF('Backend Calcs Standard'!$A$12=1,'Backend Calcs Standard'!Y290,'Backend Calcs Standard'!Y290*0.0283168))),"")</f>
        <v/>
      </c>
      <c r="J289" s="7" t="str">
        <f>IF(A289="","",IF('Backend Calcs Standard'!$A$12=1,'Backend Calcs Standard'!Z290,'Backend Calcs Standard'!O290))</f>
        <v/>
      </c>
    </row>
    <row r="290" spans="1:10" x14ac:dyDescent="0.25">
      <c r="A290" s="14" t="str">
        <f>IFERROR(IF(B290="","",'Backend Calcs Standard'!P291),"")</f>
        <v/>
      </c>
      <c r="B290" s="11" t="str">
        <f>IFERROR(IF(C290="","",(IF('Backend Calcs Standard'!$A$12=1,'Backend Calcs Standard'!S291,(('Backend Calcs Standard'!S291)*0.0283168)))),"")</f>
        <v/>
      </c>
      <c r="C290" s="11" t="str">
        <f>IFERROR(IF(D290="","",(IF('Backend Calcs Standard'!$A$12=1,'Backend Calcs Standard'!T291,(('Backend Calcs Standard'!T291)*0.0283168)))),"")</f>
        <v/>
      </c>
      <c r="D290" s="11" t="str">
        <f>IFERROR(IF(E290="","",(IF('Backend Calcs Standard'!$A$12=1,'Backend Calcs Standard'!U291,(('Backend Calcs Standard'!U291)*0.0283168)))),"")</f>
        <v/>
      </c>
      <c r="E290" s="11" t="str">
        <f>IFERROR(IF(F290="","",(IF('Backend Calcs Standard'!$A$12=1,'Backend Calcs Standard'!V291,(('Backend Calcs Standard'!V291)*0.0283168)))),"")</f>
        <v/>
      </c>
      <c r="F290" s="7" t="str">
        <f>IF(I290="","",(IF('Backend Calcs Standard'!$A$12=1,'Backend Calcs Standard'!W291,('Backend Calcs Standard'!W291*0.0283168))))</f>
        <v/>
      </c>
      <c r="G290" s="7" t="str">
        <f t="shared" si="6"/>
        <v/>
      </c>
      <c r="H290" s="7" t="str">
        <f>IF('Backend Calcs Standard'!$A$12=1,'Backend Calcs Standard'!X291,('Backend Calcs Standard'!X291*0.0283168))</f>
        <v/>
      </c>
      <c r="I290" s="7" t="str">
        <f>IFERROR(IF(H290="","",(IF('Backend Calcs Standard'!$A$12=1,'Backend Calcs Standard'!Y291,'Backend Calcs Standard'!Y291*0.0283168))),"")</f>
        <v/>
      </c>
      <c r="J290" s="7" t="str">
        <f>IF(A290="","",IF('Backend Calcs Standard'!$A$12=1,'Backend Calcs Standard'!Z291,'Backend Calcs Standard'!O291))</f>
        <v/>
      </c>
    </row>
    <row r="291" spans="1:10" x14ac:dyDescent="0.25">
      <c r="A291" s="14" t="str">
        <f>IFERROR(IF(B291="","",'Backend Calcs Standard'!P292),"")</f>
        <v/>
      </c>
      <c r="B291" s="11" t="str">
        <f>IFERROR(IF(C291="","",(IF('Backend Calcs Standard'!$A$12=1,'Backend Calcs Standard'!S292,(('Backend Calcs Standard'!S292)*0.0283168)))),"")</f>
        <v/>
      </c>
      <c r="C291" s="11" t="str">
        <f>IFERROR(IF(D291="","",(IF('Backend Calcs Standard'!$A$12=1,'Backend Calcs Standard'!T292,(('Backend Calcs Standard'!T292)*0.0283168)))),"")</f>
        <v/>
      </c>
      <c r="D291" s="11" t="str">
        <f>IFERROR(IF(E291="","",(IF('Backend Calcs Standard'!$A$12=1,'Backend Calcs Standard'!U292,(('Backend Calcs Standard'!U292)*0.0283168)))),"")</f>
        <v/>
      </c>
      <c r="E291" s="11" t="str">
        <f>IFERROR(IF(F291="","",(IF('Backend Calcs Standard'!$A$12=1,'Backend Calcs Standard'!V292,(('Backend Calcs Standard'!V292)*0.0283168)))),"")</f>
        <v/>
      </c>
      <c r="F291" s="7" t="str">
        <f>IF(I291="","",(IF('Backend Calcs Standard'!$A$12=1,'Backend Calcs Standard'!W292,('Backend Calcs Standard'!W292*0.0283168))))</f>
        <v/>
      </c>
      <c r="G291" s="7" t="str">
        <f t="shared" si="6"/>
        <v/>
      </c>
      <c r="H291" s="7" t="str">
        <f>IF('Backend Calcs Standard'!$A$12=1,'Backend Calcs Standard'!X292,('Backend Calcs Standard'!X292*0.0283168))</f>
        <v/>
      </c>
      <c r="I291" s="7" t="str">
        <f>IFERROR(IF(H291="","",(IF('Backend Calcs Standard'!$A$12=1,'Backend Calcs Standard'!Y292,'Backend Calcs Standard'!Y292*0.0283168))),"")</f>
        <v/>
      </c>
      <c r="J291" s="7" t="str">
        <f>IF(A291="","",IF('Backend Calcs Standard'!$A$12=1,'Backend Calcs Standard'!Z292,'Backend Calcs Standard'!O292))</f>
        <v/>
      </c>
    </row>
    <row r="292" spans="1:10" x14ac:dyDescent="0.25">
      <c r="A292" s="14" t="str">
        <f>IFERROR(IF(B292="","",'Backend Calcs Standard'!P293),"")</f>
        <v/>
      </c>
      <c r="B292" s="11" t="str">
        <f>IFERROR(IF(C292="","",(IF('Backend Calcs Standard'!$A$12=1,'Backend Calcs Standard'!S293,(('Backend Calcs Standard'!S293)*0.0283168)))),"")</f>
        <v/>
      </c>
      <c r="C292" s="11" t="str">
        <f>IFERROR(IF(D292="","",(IF('Backend Calcs Standard'!$A$12=1,'Backend Calcs Standard'!T293,(('Backend Calcs Standard'!T293)*0.0283168)))),"")</f>
        <v/>
      </c>
      <c r="D292" s="11" t="str">
        <f>IFERROR(IF(E292="","",(IF('Backend Calcs Standard'!$A$12=1,'Backend Calcs Standard'!U293,(('Backend Calcs Standard'!U293)*0.0283168)))),"")</f>
        <v/>
      </c>
      <c r="E292" s="11" t="str">
        <f>IFERROR(IF(F292="","",(IF('Backend Calcs Standard'!$A$12=1,'Backend Calcs Standard'!V293,(('Backend Calcs Standard'!V293)*0.0283168)))),"")</f>
        <v/>
      </c>
      <c r="F292" s="7" t="str">
        <f>IF(I292="","",(IF('Backend Calcs Standard'!$A$12=1,'Backend Calcs Standard'!W293,('Backend Calcs Standard'!W293*0.0283168))))</f>
        <v/>
      </c>
      <c r="G292" s="7" t="str">
        <f t="shared" si="6"/>
        <v/>
      </c>
      <c r="H292" s="7" t="str">
        <f>IF('Backend Calcs Standard'!$A$12=1,'Backend Calcs Standard'!X293,('Backend Calcs Standard'!X293*0.0283168))</f>
        <v/>
      </c>
      <c r="I292" s="7" t="str">
        <f>IFERROR(IF(H292="","",(IF('Backend Calcs Standard'!$A$12=1,'Backend Calcs Standard'!Y293,'Backend Calcs Standard'!Y293*0.0283168))),"")</f>
        <v/>
      </c>
      <c r="J292" s="7" t="str">
        <f>IF(A292="","",IF('Backend Calcs Standard'!$A$12=1,'Backend Calcs Standard'!Z293,'Backend Calcs Standard'!O293))</f>
        <v/>
      </c>
    </row>
    <row r="293" spans="1:10" x14ac:dyDescent="0.25">
      <c r="A293" s="14" t="str">
        <f>IFERROR(IF(B293="","",'Backend Calcs Standard'!P294),"")</f>
        <v/>
      </c>
      <c r="B293" s="11" t="str">
        <f>IFERROR(IF(C293="","",(IF('Backend Calcs Standard'!$A$12=1,'Backend Calcs Standard'!S294,(('Backend Calcs Standard'!S294)*0.0283168)))),"")</f>
        <v/>
      </c>
      <c r="C293" s="11" t="str">
        <f>IFERROR(IF(D293="","",(IF('Backend Calcs Standard'!$A$12=1,'Backend Calcs Standard'!T294,(('Backend Calcs Standard'!T294)*0.0283168)))),"")</f>
        <v/>
      </c>
      <c r="D293" s="11" t="str">
        <f>IFERROR(IF(E293="","",(IF('Backend Calcs Standard'!$A$12=1,'Backend Calcs Standard'!U294,(('Backend Calcs Standard'!U294)*0.0283168)))),"")</f>
        <v/>
      </c>
      <c r="E293" s="11" t="str">
        <f>IFERROR(IF(F293="","",(IF('Backend Calcs Standard'!$A$12=1,'Backend Calcs Standard'!V294,(('Backend Calcs Standard'!V294)*0.0283168)))),"")</f>
        <v/>
      </c>
      <c r="F293" s="7" t="str">
        <f>IF(I293="","",(IF('Backend Calcs Standard'!$A$12=1,'Backend Calcs Standard'!W294,('Backend Calcs Standard'!W294*0.0283168))))</f>
        <v/>
      </c>
      <c r="G293" s="7" t="str">
        <f t="shared" si="6"/>
        <v/>
      </c>
      <c r="H293" s="7" t="str">
        <f>IF('Backend Calcs Standard'!$A$12=1,'Backend Calcs Standard'!X294,('Backend Calcs Standard'!X294*0.0283168))</f>
        <v/>
      </c>
      <c r="I293" s="7" t="str">
        <f>IFERROR(IF(H293="","",(IF('Backend Calcs Standard'!$A$12=1,'Backend Calcs Standard'!Y294,'Backend Calcs Standard'!Y294*0.0283168))),"")</f>
        <v/>
      </c>
      <c r="J293" s="7" t="str">
        <f>IF(A293="","",IF('Backend Calcs Standard'!$A$12=1,'Backend Calcs Standard'!Z294,'Backend Calcs Standard'!O294))</f>
        <v/>
      </c>
    </row>
    <row r="294" spans="1:10" x14ac:dyDescent="0.25">
      <c r="A294" s="14" t="str">
        <f>IFERROR(IF(B294="","",'Backend Calcs Standard'!P295),"")</f>
        <v/>
      </c>
      <c r="B294" s="11" t="str">
        <f>IFERROR(IF(C294="","",(IF('Backend Calcs Standard'!$A$12=1,'Backend Calcs Standard'!S295,(('Backend Calcs Standard'!S295)*0.0283168)))),"")</f>
        <v/>
      </c>
      <c r="C294" s="11" t="str">
        <f>IFERROR(IF(D294="","",(IF('Backend Calcs Standard'!$A$12=1,'Backend Calcs Standard'!T295,(('Backend Calcs Standard'!T295)*0.0283168)))),"")</f>
        <v/>
      </c>
      <c r="D294" s="11" t="str">
        <f>IFERROR(IF(E294="","",(IF('Backend Calcs Standard'!$A$12=1,'Backend Calcs Standard'!U295,(('Backend Calcs Standard'!U295)*0.0283168)))),"")</f>
        <v/>
      </c>
      <c r="E294" s="11" t="str">
        <f>IFERROR(IF(F294="","",(IF('Backend Calcs Standard'!$A$12=1,'Backend Calcs Standard'!V295,(('Backend Calcs Standard'!V295)*0.0283168)))),"")</f>
        <v/>
      </c>
      <c r="F294" s="7" t="str">
        <f>IF(I294="","",(IF('Backend Calcs Standard'!$A$12=1,'Backend Calcs Standard'!W295,('Backend Calcs Standard'!W295*0.0283168))))</f>
        <v/>
      </c>
      <c r="G294" s="7" t="str">
        <f t="shared" si="6"/>
        <v/>
      </c>
      <c r="H294" s="7" t="str">
        <f>IF('Backend Calcs Standard'!$A$12=1,'Backend Calcs Standard'!X295,('Backend Calcs Standard'!X295*0.0283168))</f>
        <v/>
      </c>
      <c r="I294" s="7" t="str">
        <f>IFERROR(IF(H294="","",(IF('Backend Calcs Standard'!$A$12=1,'Backend Calcs Standard'!Y295,'Backend Calcs Standard'!Y295*0.0283168))),"")</f>
        <v/>
      </c>
      <c r="J294" s="7" t="str">
        <f>IF(A294="","",IF('Backend Calcs Standard'!$A$12=1,'Backend Calcs Standard'!Z295,'Backend Calcs Standard'!O295))</f>
        <v/>
      </c>
    </row>
    <row r="295" spans="1:10" x14ac:dyDescent="0.25">
      <c r="A295" s="14" t="str">
        <f>IFERROR(IF(B295="","",'Backend Calcs Standard'!P296),"")</f>
        <v/>
      </c>
      <c r="B295" s="11" t="str">
        <f>IFERROR(IF(C295="","",(IF('Backend Calcs Standard'!$A$12=1,'Backend Calcs Standard'!S296,(('Backend Calcs Standard'!S296)*0.0283168)))),"")</f>
        <v/>
      </c>
      <c r="C295" s="11" t="str">
        <f>IFERROR(IF(D295="","",(IF('Backend Calcs Standard'!$A$12=1,'Backend Calcs Standard'!T296,(('Backend Calcs Standard'!T296)*0.0283168)))),"")</f>
        <v/>
      </c>
      <c r="D295" s="11" t="str">
        <f>IFERROR(IF(E295="","",(IF('Backend Calcs Standard'!$A$12=1,'Backend Calcs Standard'!U296,(('Backend Calcs Standard'!U296)*0.0283168)))),"")</f>
        <v/>
      </c>
      <c r="E295" s="11" t="str">
        <f>IFERROR(IF(F295="","",(IF('Backend Calcs Standard'!$A$12=1,'Backend Calcs Standard'!V296,(('Backend Calcs Standard'!V296)*0.0283168)))),"")</f>
        <v/>
      </c>
      <c r="F295" s="7" t="str">
        <f>IF(I295="","",(IF('Backend Calcs Standard'!$A$12=1,'Backend Calcs Standard'!W296,('Backend Calcs Standard'!W296*0.0283168))))</f>
        <v/>
      </c>
      <c r="G295" s="7" t="str">
        <f t="shared" si="6"/>
        <v/>
      </c>
      <c r="H295" s="7" t="str">
        <f>IF('Backend Calcs Standard'!$A$12=1,'Backend Calcs Standard'!X296,('Backend Calcs Standard'!X296*0.0283168))</f>
        <v/>
      </c>
      <c r="I295" s="7" t="str">
        <f>IFERROR(IF(H295="","",(IF('Backend Calcs Standard'!$A$12=1,'Backend Calcs Standard'!Y296,'Backend Calcs Standard'!Y296*0.0283168))),"")</f>
        <v/>
      </c>
      <c r="J295" s="7" t="str">
        <f>IF(A295="","",IF('Backend Calcs Standard'!$A$12=1,'Backend Calcs Standard'!Z296,'Backend Calcs Standard'!O296))</f>
        <v/>
      </c>
    </row>
    <row r="296" spans="1:10" x14ac:dyDescent="0.25">
      <c r="A296" s="14" t="str">
        <f>IFERROR(IF(B296="","",'Backend Calcs Standard'!P297),"")</f>
        <v/>
      </c>
      <c r="B296" s="11" t="str">
        <f>IFERROR(IF(C296="","",(IF('Backend Calcs Standard'!$A$12=1,'Backend Calcs Standard'!S297,(('Backend Calcs Standard'!S297)*0.0283168)))),"")</f>
        <v/>
      </c>
      <c r="C296" s="11" t="str">
        <f>IFERROR(IF(D296="","",(IF('Backend Calcs Standard'!$A$12=1,'Backend Calcs Standard'!T297,(('Backend Calcs Standard'!T297)*0.0283168)))),"")</f>
        <v/>
      </c>
      <c r="D296" s="11" t="str">
        <f>IFERROR(IF(E296="","",(IF('Backend Calcs Standard'!$A$12=1,'Backend Calcs Standard'!U297,(('Backend Calcs Standard'!U297)*0.0283168)))),"")</f>
        <v/>
      </c>
      <c r="E296" s="11" t="str">
        <f>IFERROR(IF(F296="","",(IF('Backend Calcs Standard'!$A$12=1,'Backend Calcs Standard'!V297,(('Backend Calcs Standard'!V297)*0.0283168)))),"")</f>
        <v/>
      </c>
      <c r="F296" s="7" t="str">
        <f>IF(I296="","",(IF('Backend Calcs Standard'!$A$12=1,'Backend Calcs Standard'!W297,('Backend Calcs Standard'!W297*0.0283168))))</f>
        <v/>
      </c>
      <c r="G296" s="7" t="str">
        <f t="shared" si="6"/>
        <v/>
      </c>
      <c r="H296" s="7" t="str">
        <f>IF('Backend Calcs Standard'!$A$12=1,'Backend Calcs Standard'!X297,('Backend Calcs Standard'!X297*0.0283168))</f>
        <v/>
      </c>
      <c r="I296" s="7" t="str">
        <f>IFERROR(IF(H296="","",(IF('Backend Calcs Standard'!$A$12=1,'Backend Calcs Standard'!Y297,'Backend Calcs Standard'!Y297*0.0283168))),"")</f>
        <v/>
      </c>
      <c r="J296" s="7" t="str">
        <f>IF(A296="","",IF('Backend Calcs Standard'!$A$12=1,'Backend Calcs Standard'!Z297,'Backend Calcs Standard'!O297))</f>
        <v/>
      </c>
    </row>
    <row r="297" spans="1:10" x14ac:dyDescent="0.25">
      <c r="A297" s="14" t="str">
        <f>IFERROR(IF(B297="","",'Backend Calcs Standard'!P298),"")</f>
        <v/>
      </c>
      <c r="B297" s="11" t="str">
        <f>IFERROR(IF(C297="","",(IF('Backend Calcs Standard'!$A$12=1,'Backend Calcs Standard'!S298,(('Backend Calcs Standard'!S298)*0.0283168)))),"")</f>
        <v/>
      </c>
      <c r="C297" s="11" t="str">
        <f>IFERROR(IF(D297="","",(IF('Backend Calcs Standard'!$A$12=1,'Backend Calcs Standard'!T298,(('Backend Calcs Standard'!T298)*0.0283168)))),"")</f>
        <v/>
      </c>
      <c r="D297" s="11" t="str">
        <f>IFERROR(IF(E297="","",(IF('Backend Calcs Standard'!$A$12=1,'Backend Calcs Standard'!U298,(('Backend Calcs Standard'!U298)*0.0283168)))),"")</f>
        <v/>
      </c>
      <c r="E297" s="11" t="str">
        <f>IFERROR(IF(F297="","",(IF('Backend Calcs Standard'!$A$12=1,'Backend Calcs Standard'!V298,(('Backend Calcs Standard'!V298)*0.0283168)))),"")</f>
        <v/>
      </c>
      <c r="F297" s="7" t="str">
        <f>IF(I297="","",(IF('Backend Calcs Standard'!$A$12=1,'Backend Calcs Standard'!W298,('Backend Calcs Standard'!W298*0.0283168))))</f>
        <v/>
      </c>
      <c r="G297" s="7" t="str">
        <f t="shared" si="6"/>
        <v/>
      </c>
      <c r="H297" s="7" t="str">
        <f>IF('Backend Calcs Standard'!$A$12=1,'Backend Calcs Standard'!X298,('Backend Calcs Standard'!X298*0.0283168))</f>
        <v/>
      </c>
      <c r="I297" s="7" t="str">
        <f>IFERROR(IF(H297="","",(IF('Backend Calcs Standard'!$A$12=1,'Backend Calcs Standard'!Y298,'Backend Calcs Standard'!Y298*0.0283168))),"")</f>
        <v/>
      </c>
      <c r="J297" s="7" t="str">
        <f>IF(A297="","",IF('Backend Calcs Standard'!$A$12=1,'Backend Calcs Standard'!Z298,'Backend Calcs Standard'!O298))</f>
        <v/>
      </c>
    </row>
    <row r="298" spans="1:10" x14ac:dyDescent="0.25">
      <c r="A298" s="14" t="str">
        <f>IFERROR(IF(B298="","",'Backend Calcs Standard'!P299),"")</f>
        <v/>
      </c>
      <c r="B298" s="11" t="str">
        <f>IFERROR(IF(C298="","",(IF('Backend Calcs Standard'!$A$12=1,'Backend Calcs Standard'!S299,(('Backend Calcs Standard'!S299)*0.0283168)))),"")</f>
        <v/>
      </c>
      <c r="C298" s="11" t="str">
        <f>IFERROR(IF(D298="","",(IF('Backend Calcs Standard'!$A$12=1,'Backend Calcs Standard'!T299,(('Backend Calcs Standard'!T299)*0.0283168)))),"")</f>
        <v/>
      </c>
      <c r="D298" s="11" t="str">
        <f>IFERROR(IF(E298="","",(IF('Backend Calcs Standard'!$A$12=1,'Backend Calcs Standard'!U299,(('Backend Calcs Standard'!U299)*0.0283168)))),"")</f>
        <v/>
      </c>
      <c r="E298" s="11" t="str">
        <f>IFERROR(IF(F298="","",(IF('Backend Calcs Standard'!$A$12=1,'Backend Calcs Standard'!V299,(('Backend Calcs Standard'!V299)*0.0283168)))),"")</f>
        <v/>
      </c>
      <c r="F298" s="7" t="str">
        <f>IF(I298="","",(IF('Backend Calcs Standard'!$A$12=1,'Backend Calcs Standard'!W299,('Backend Calcs Standard'!W299*0.0283168))))</f>
        <v/>
      </c>
      <c r="G298" s="7" t="str">
        <f t="shared" si="6"/>
        <v/>
      </c>
      <c r="H298" s="7" t="str">
        <f>IF('Backend Calcs Standard'!$A$12=1,'Backend Calcs Standard'!X299,('Backend Calcs Standard'!X299*0.0283168))</f>
        <v/>
      </c>
      <c r="I298" s="7" t="str">
        <f>IFERROR(IF(H298="","",(IF('Backend Calcs Standard'!$A$12=1,'Backend Calcs Standard'!Y299,'Backend Calcs Standard'!Y299*0.0283168))),"")</f>
        <v/>
      </c>
      <c r="J298" s="7" t="str">
        <f>IF(A298="","",IF('Backend Calcs Standard'!$A$12=1,'Backend Calcs Standard'!Z299,'Backend Calcs Standard'!O299))</f>
        <v/>
      </c>
    </row>
    <row r="299" spans="1:10" x14ac:dyDescent="0.25">
      <c r="A299" s="14" t="str">
        <f>IFERROR(IF(B299="","",'Backend Calcs Standard'!P300),"")</f>
        <v/>
      </c>
      <c r="B299" s="11" t="str">
        <f>IFERROR(IF(C299="","",(IF('Backend Calcs Standard'!$A$12=1,'Backend Calcs Standard'!S300,(('Backend Calcs Standard'!S300)*0.0283168)))),"")</f>
        <v/>
      </c>
      <c r="C299" s="11" t="str">
        <f>IFERROR(IF(D299="","",(IF('Backend Calcs Standard'!$A$12=1,'Backend Calcs Standard'!T300,(('Backend Calcs Standard'!T300)*0.0283168)))),"")</f>
        <v/>
      </c>
      <c r="D299" s="11" t="str">
        <f>IFERROR(IF(E299="","",(IF('Backend Calcs Standard'!$A$12=1,'Backend Calcs Standard'!U300,(('Backend Calcs Standard'!U300)*0.0283168)))),"")</f>
        <v/>
      </c>
      <c r="E299" s="11" t="str">
        <f>IFERROR(IF(F299="","",(IF('Backend Calcs Standard'!$A$12=1,'Backend Calcs Standard'!V300,(('Backend Calcs Standard'!V300)*0.0283168)))),"")</f>
        <v/>
      </c>
      <c r="F299" s="7" t="str">
        <f>IF(I299="","",(IF('Backend Calcs Standard'!$A$12=1,'Backend Calcs Standard'!W300,('Backend Calcs Standard'!W300*0.0283168))))</f>
        <v/>
      </c>
      <c r="G299" s="7" t="str">
        <f t="shared" si="6"/>
        <v/>
      </c>
      <c r="H299" s="7" t="str">
        <f>IF('Backend Calcs Standard'!$A$12=1,'Backend Calcs Standard'!X300,('Backend Calcs Standard'!X300*0.0283168))</f>
        <v/>
      </c>
      <c r="I299" s="7" t="str">
        <f>IFERROR(IF(H299="","",(IF('Backend Calcs Standard'!$A$12=1,'Backend Calcs Standard'!Y300,'Backend Calcs Standard'!Y300*0.0283168))),"")</f>
        <v/>
      </c>
      <c r="J299" s="7" t="str">
        <f>IF(A299="","",IF('Backend Calcs Standard'!$A$12=1,'Backend Calcs Standard'!Z300,'Backend Calcs Standard'!O300))</f>
        <v/>
      </c>
    </row>
    <row r="300" spans="1:10" x14ac:dyDescent="0.25">
      <c r="A300" s="14" t="str">
        <f>IFERROR(IF(B300="","",'Backend Calcs Standard'!P301),"")</f>
        <v/>
      </c>
      <c r="B300" s="11" t="str">
        <f>IFERROR(IF(C300="","",(IF('Backend Calcs Standard'!$A$12=1,'Backend Calcs Standard'!S301,(('Backend Calcs Standard'!S301)*0.0283168)))),"")</f>
        <v/>
      </c>
      <c r="C300" s="11" t="str">
        <f>IFERROR(IF(D300="","",(IF('Backend Calcs Standard'!$A$12=1,'Backend Calcs Standard'!T301,(('Backend Calcs Standard'!T301)*0.0283168)))),"")</f>
        <v/>
      </c>
      <c r="D300" s="11" t="str">
        <f>IFERROR(IF(E300="","",(IF('Backend Calcs Standard'!$A$12=1,'Backend Calcs Standard'!U301,(('Backend Calcs Standard'!U301)*0.0283168)))),"")</f>
        <v/>
      </c>
      <c r="E300" s="11" t="str">
        <f>IFERROR(IF(F300="","",(IF('Backend Calcs Standard'!$A$12=1,'Backend Calcs Standard'!V301,(('Backend Calcs Standard'!V301)*0.0283168)))),"")</f>
        <v/>
      </c>
      <c r="F300" s="7" t="str">
        <f>IF(I300="","",(IF('Backend Calcs Standard'!$A$12=1,'Backend Calcs Standard'!W301,('Backend Calcs Standard'!W301*0.0283168))))</f>
        <v/>
      </c>
      <c r="G300" s="7" t="str">
        <f t="shared" si="6"/>
        <v/>
      </c>
      <c r="H300" s="7" t="str">
        <f>IF('Backend Calcs Standard'!$A$12=1,'Backend Calcs Standard'!X301,('Backend Calcs Standard'!X301*0.0283168))</f>
        <v/>
      </c>
      <c r="I300" s="7" t="str">
        <f>IFERROR(IF(H300="","",(IF('Backend Calcs Standard'!$A$12=1,'Backend Calcs Standard'!Y301,'Backend Calcs Standard'!Y301*0.0283168))),"")</f>
        <v/>
      </c>
      <c r="J300" s="7" t="str">
        <f>IF(A300="","",IF('Backend Calcs Standard'!$A$12=1,'Backend Calcs Standard'!Z301,'Backend Calcs Standard'!O301))</f>
        <v/>
      </c>
    </row>
    <row r="301" spans="1:10" x14ac:dyDescent="0.25">
      <c r="A301" s="14" t="str">
        <f>IFERROR(IF(B301="","",'Backend Calcs Standard'!P302),"")</f>
        <v/>
      </c>
      <c r="B301" s="11" t="str">
        <f>IFERROR(IF(C301="","",(IF('Backend Calcs Standard'!$A$12=1,'Backend Calcs Standard'!S302,(('Backend Calcs Standard'!S302)*0.0283168)))),"")</f>
        <v/>
      </c>
      <c r="C301" s="11" t="str">
        <f>IFERROR(IF(D301="","",(IF('Backend Calcs Standard'!$A$12=1,'Backend Calcs Standard'!T302,(('Backend Calcs Standard'!T302)*0.0283168)))),"")</f>
        <v/>
      </c>
      <c r="D301" s="11" t="str">
        <f>IFERROR(IF(E301="","",(IF('Backend Calcs Standard'!$A$12=1,'Backend Calcs Standard'!U302,(('Backend Calcs Standard'!U302)*0.0283168)))),"")</f>
        <v/>
      </c>
      <c r="E301" s="11" t="str">
        <f>IFERROR(IF(F301="","",(IF('Backend Calcs Standard'!$A$12=1,'Backend Calcs Standard'!V302,(('Backend Calcs Standard'!V302)*0.0283168)))),"")</f>
        <v/>
      </c>
      <c r="F301" s="7" t="str">
        <f>IF(I301="","",(IF('Backend Calcs Standard'!$A$12=1,'Backend Calcs Standard'!W302,('Backend Calcs Standard'!W302*0.0283168))))</f>
        <v/>
      </c>
      <c r="G301" s="7" t="str">
        <f t="shared" si="6"/>
        <v/>
      </c>
      <c r="H301" s="7" t="str">
        <f>IF('Backend Calcs Standard'!$A$12=1,'Backend Calcs Standard'!X302,('Backend Calcs Standard'!X302*0.0283168))</f>
        <v/>
      </c>
      <c r="I301" s="7" t="str">
        <f>IFERROR(IF(H301="","",(IF('Backend Calcs Standard'!$A$12=1,'Backend Calcs Standard'!Y302,'Backend Calcs Standard'!Y302*0.0283168))),"")</f>
        <v/>
      </c>
      <c r="J301" s="7" t="str">
        <f>IF(A301="","",IF('Backend Calcs Standard'!$A$12=1,'Backend Calcs Standard'!Z302,'Backend Calcs Standard'!O302))</f>
        <v/>
      </c>
    </row>
    <row r="302" spans="1:10" x14ac:dyDescent="0.25">
      <c r="A302" s="14" t="str">
        <f>IFERROR(IF(B302="","",'Backend Calcs Standard'!P303),"")</f>
        <v/>
      </c>
      <c r="B302" s="11" t="str">
        <f>IFERROR(IF(C302="","",(IF('Backend Calcs Standard'!$A$12=1,'Backend Calcs Standard'!S303,(('Backend Calcs Standard'!S303)*0.0283168)))),"")</f>
        <v/>
      </c>
      <c r="C302" s="11" t="str">
        <f>IFERROR(IF(D302="","",(IF('Backend Calcs Standard'!$A$12=1,'Backend Calcs Standard'!T303,(('Backend Calcs Standard'!T303)*0.0283168)))),"")</f>
        <v/>
      </c>
      <c r="D302" s="11" t="str">
        <f>IFERROR(IF(E302="","",(IF('Backend Calcs Standard'!$A$12=1,'Backend Calcs Standard'!U303,(('Backend Calcs Standard'!U303)*0.0283168)))),"")</f>
        <v/>
      </c>
      <c r="E302" s="11" t="str">
        <f>IFERROR(IF(F302="","",(IF('Backend Calcs Standard'!$A$12=1,'Backend Calcs Standard'!V303,(('Backend Calcs Standard'!V303)*0.0283168)))),"")</f>
        <v/>
      </c>
      <c r="F302" s="7" t="str">
        <f>IF(I302="","",(IF('Backend Calcs Standard'!$A$12=1,'Backend Calcs Standard'!W303,('Backend Calcs Standard'!W303*0.0283168))))</f>
        <v/>
      </c>
      <c r="G302" s="7" t="str">
        <f t="shared" si="6"/>
        <v/>
      </c>
      <c r="H302" s="7" t="str">
        <f>IF('Backend Calcs Standard'!$A$12=1,'Backend Calcs Standard'!X303,('Backend Calcs Standard'!X303*0.0283168))</f>
        <v/>
      </c>
      <c r="I302" s="7" t="str">
        <f>IFERROR(IF(H302="","",(IF('Backend Calcs Standard'!$A$12=1,'Backend Calcs Standard'!Y303,'Backend Calcs Standard'!Y303*0.0283168))),"")</f>
        <v/>
      </c>
      <c r="J302" s="7" t="str">
        <f>IF(A302="","",IF('Backend Calcs Standard'!$A$12=1,'Backend Calcs Standard'!Z303,'Backend Calcs Standard'!O303))</f>
        <v/>
      </c>
    </row>
    <row r="303" spans="1:10" x14ac:dyDescent="0.25">
      <c r="A303" s="14" t="str">
        <f>IFERROR(IF(B303="","",'Backend Calcs Standard'!P304),"")</f>
        <v/>
      </c>
      <c r="B303" s="11" t="str">
        <f>IFERROR(IF(C303="","",(IF('Backend Calcs Standard'!$A$12=1,'Backend Calcs Standard'!S304,(('Backend Calcs Standard'!S304)*0.0283168)))),"")</f>
        <v/>
      </c>
      <c r="C303" s="11" t="str">
        <f>IFERROR(IF(D303="","",(IF('Backend Calcs Standard'!$A$12=1,'Backend Calcs Standard'!T304,(('Backend Calcs Standard'!T304)*0.0283168)))),"")</f>
        <v/>
      </c>
      <c r="D303" s="11" t="str">
        <f>IFERROR(IF(E303="","",(IF('Backend Calcs Standard'!$A$12=1,'Backend Calcs Standard'!U304,(('Backend Calcs Standard'!U304)*0.0283168)))),"")</f>
        <v/>
      </c>
      <c r="E303" s="11" t="str">
        <f>IFERROR(IF(F303="","",(IF('Backend Calcs Standard'!$A$12=1,'Backend Calcs Standard'!V304,(('Backend Calcs Standard'!V304)*0.0283168)))),"")</f>
        <v/>
      </c>
      <c r="F303" s="7" t="str">
        <f>IF(I303="","",(IF('Backend Calcs Standard'!$A$12=1,'Backend Calcs Standard'!W304,('Backend Calcs Standard'!W304*0.0283168))))</f>
        <v/>
      </c>
      <c r="G303" s="7" t="str">
        <f t="shared" si="6"/>
        <v/>
      </c>
      <c r="H303" s="7" t="str">
        <f>IF('Backend Calcs Standard'!$A$12=1,'Backend Calcs Standard'!X304,('Backend Calcs Standard'!X304*0.0283168))</f>
        <v/>
      </c>
      <c r="I303" s="7" t="str">
        <f>IFERROR(IF(H303="","",(IF('Backend Calcs Standard'!$A$12=1,'Backend Calcs Standard'!Y304,'Backend Calcs Standard'!Y304*0.0283168))),"")</f>
        <v/>
      </c>
      <c r="J303" s="7" t="str">
        <f>IF(A303="","",IF('Backend Calcs Standard'!$A$12=1,'Backend Calcs Standard'!Z304,'Backend Calcs Standard'!O304))</f>
        <v/>
      </c>
    </row>
    <row r="304" spans="1:10" x14ac:dyDescent="0.25">
      <c r="A304" s="14" t="str">
        <f>IFERROR(IF(B304="","",'Backend Calcs Standard'!P305),"")</f>
        <v/>
      </c>
      <c r="B304" s="11" t="str">
        <f>IFERROR(IF(C304="","",(IF('Backend Calcs Standard'!$A$12=1,'Backend Calcs Standard'!S305,(('Backend Calcs Standard'!S305)*0.0283168)))),"")</f>
        <v/>
      </c>
      <c r="C304" s="11" t="str">
        <f>IFERROR(IF(D304="","",(IF('Backend Calcs Standard'!$A$12=1,'Backend Calcs Standard'!T305,(('Backend Calcs Standard'!T305)*0.0283168)))),"")</f>
        <v/>
      </c>
      <c r="D304" s="11" t="str">
        <f>IFERROR(IF(E304="","",(IF('Backend Calcs Standard'!$A$12=1,'Backend Calcs Standard'!U305,(('Backend Calcs Standard'!U305)*0.0283168)))),"")</f>
        <v/>
      </c>
      <c r="E304" s="11" t="str">
        <f>IFERROR(IF(F304="","",(IF('Backend Calcs Standard'!$A$12=1,'Backend Calcs Standard'!V305,(('Backend Calcs Standard'!V305)*0.0283168)))),"")</f>
        <v/>
      </c>
      <c r="F304" s="7" t="str">
        <f>IF(I304="","",(IF('Backend Calcs Standard'!$A$12=1,'Backend Calcs Standard'!W305,('Backend Calcs Standard'!W305*0.0283168))))</f>
        <v/>
      </c>
      <c r="G304" s="7" t="str">
        <f t="shared" si="6"/>
        <v/>
      </c>
      <c r="H304" s="7" t="str">
        <f>IF('Backend Calcs Standard'!$A$12=1,'Backend Calcs Standard'!X305,('Backend Calcs Standard'!X305*0.0283168))</f>
        <v/>
      </c>
      <c r="I304" s="7" t="str">
        <f>IFERROR(IF(H304="","",(IF('Backend Calcs Standard'!$A$12=1,'Backend Calcs Standard'!Y305,'Backend Calcs Standard'!Y305*0.0283168))),"")</f>
        <v/>
      </c>
      <c r="J304" s="7" t="str">
        <f>IF(A304="","",IF('Backend Calcs Standard'!$A$12=1,'Backend Calcs Standard'!Z305,'Backend Calcs Standard'!O305))</f>
        <v/>
      </c>
    </row>
    <row r="305" spans="1:10" x14ac:dyDescent="0.25">
      <c r="A305" s="14" t="str">
        <f>IFERROR(IF(B305="","",'Backend Calcs Standard'!P306),"")</f>
        <v/>
      </c>
      <c r="B305" s="11" t="str">
        <f>IFERROR(IF(C305="","",(IF('Backend Calcs Standard'!$A$12=1,'Backend Calcs Standard'!S306,(('Backend Calcs Standard'!S306)*0.0283168)))),"")</f>
        <v/>
      </c>
      <c r="C305" s="11" t="str">
        <f>IFERROR(IF(D305="","",(IF('Backend Calcs Standard'!$A$12=1,'Backend Calcs Standard'!T306,(('Backend Calcs Standard'!T306)*0.0283168)))),"")</f>
        <v/>
      </c>
      <c r="D305" s="11" t="str">
        <f>IFERROR(IF(E305="","",(IF('Backend Calcs Standard'!$A$12=1,'Backend Calcs Standard'!U306,(('Backend Calcs Standard'!U306)*0.0283168)))),"")</f>
        <v/>
      </c>
      <c r="E305" s="11" t="str">
        <f>IFERROR(IF(F305="","",(IF('Backend Calcs Standard'!$A$12=1,'Backend Calcs Standard'!V306,(('Backend Calcs Standard'!V306)*0.0283168)))),"")</f>
        <v/>
      </c>
      <c r="F305" s="7" t="str">
        <f>IF(I305="","",(IF('Backend Calcs Standard'!$A$12=1,'Backend Calcs Standard'!W306,('Backend Calcs Standard'!W306*0.0283168))))</f>
        <v/>
      </c>
      <c r="G305" s="7" t="str">
        <f t="shared" si="6"/>
        <v/>
      </c>
      <c r="H305" s="7" t="str">
        <f>IF('Backend Calcs Standard'!$A$12=1,'Backend Calcs Standard'!X306,('Backend Calcs Standard'!X306*0.0283168))</f>
        <v/>
      </c>
      <c r="I305" s="7" t="str">
        <f>IFERROR(IF(H305="","",(IF('Backend Calcs Standard'!$A$12=1,'Backend Calcs Standard'!Y306,'Backend Calcs Standard'!Y306*0.0283168))),"")</f>
        <v/>
      </c>
      <c r="J305" s="7" t="str">
        <f>IF(A305="","",IF('Backend Calcs Standard'!$A$12=1,'Backend Calcs Standard'!Z306,'Backend Calcs Standard'!O306))</f>
        <v/>
      </c>
    </row>
    <row r="306" spans="1:10" x14ac:dyDescent="0.25">
      <c r="A306" s="14" t="str">
        <f>IFERROR(IF(B306="","",'Backend Calcs Standard'!P307),"")</f>
        <v/>
      </c>
      <c r="B306" s="11" t="str">
        <f>IFERROR(IF(C306="","",(IF('Backend Calcs Standard'!$A$12=1,'Backend Calcs Standard'!S307,(('Backend Calcs Standard'!S307)*0.0283168)))),"")</f>
        <v/>
      </c>
      <c r="C306" s="11" t="str">
        <f>IFERROR(IF(D306="","",(IF('Backend Calcs Standard'!$A$12=1,'Backend Calcs Standard'!T307,(('Backend Calcs Standard'!T307)*0.0283168)))),"")</f>
        <v/>
      </c>
      <c r="D306" s="11" t="str">
        <f>IFERROR(IF(E306="","",(IF('Backend Calcs Standard'!$A$12=1,'Backend Calcs Standard'!U307,(('Backend Calcs Standard'!U307)*0.0283168)))),"")</f>
        <v/>
      </c>
      <c r="E306" s="11" t="str">
        <f>IFERROR(IF(F306="","",(IF('Backend Calcs Standard'!$A$12=1,'Backend Calcs Standard'!V307,(('Backend Calcs Standard'!V307)*0.0283168)))),"")</f>
        <v/>
      </c>
      <c r="F306" s="7" t="str">
        <f>IF(I306="","",(IF('Backend Calcs Standard'!$A$12=1,'Backend Calcs Standard'!W307,('Backend Calcs Standard'!W307*0.0283168))))</f>
        <v/>
      </c>
      <c r="G306" s="7" t="str">
        <f t="shared" si="6"/>
        <v/>
      </c>
      <c r="H306" s="7" t="str">
        <f>IF('Backend Calcs Standard'!$A$12=1,'Backend Calcs Standard'!X307,('Backend Calcs Standard'!X307*0.0283168))</f>
        <v/>
      </c>
      <c r="I306" s="7" t="str">
        <f>IFERROR(IF(H306="","",(IF('Backend Calcs Standard'!$A$12=1,'Backend Calcs Standard'!Y307,'Backend Calcs Standard'!Y307*0.0283168))),"")</f>
        <v/>
      </c>
      <c r="J306" s="7" t="str">
        <f>IF(A306="","",IF('Backend Calcs Standard'!$A$12=1,'Backend Calcs Standard'!Z307,'Backend Calcs Standard'!O307))</f>
        <v/>
      </c>
    </row>
    <row r="307" spans="1:10" x14ac:dyDescent="0.25">
      <c r="A307" s="14" t="str">
        <f>IFERROR(IF(B307="","",'Backend Calcs Standard'!P308),"")</f>
        <v/>
      </c>
      <c r="B307" s="11" t="str">
        <f>IFERROR(IF(C307="","",(IF('Backend Calcs Standard'!$A$12=1,'Backend Calcs Standard'!S308,(('Backend Calcs Standard'!S308)*0.0283168)))),"")</f>
        <v/>
      </c>
      <c r="C307" s="11" t="str">
        <f>IFERROR(IF(D307="","",(IF('Backend Calcs Standard'!$A$12=1,'Backend Calcs Standard'!T308,(('Backend Calcs Standard'!T308)*0.0283168)))),"")</f>
        <v/>
      </c>
      <c r="D307" s="11" t="str">
        <f>IFERROR(IF(E307="","",(IF('Backend Calcs Standard'!$A$12=1,'Backend Calcs Standard'!U308,(('Backend Calcs Standard'!U308)*0.0283168)))),"")</f>
        <v/>
      </c>
      <c r="E307" s="11" t="str">
        <f>IFERROR(IF(F307="","",(IF('Backend Calcs Standard'!$A$12=1,'Backend Calcs Standard'!V308,(('Backend Calcs Standard'!V308)*0.0283168)))),"")</f>
        <v/>
      </c>
      <c r="F307" s="7" t="str">
        <f>IF(I307="","",(IF('Backend Calcs Standard'!$A$12=1,'Backend Calcs Standard'!W308,('Backend Calcs Standard'!W308*0.0283168))))</f>
        <v/>
      </c>
      <c r="G307" s="7" t="str">
        <f t="shared" si="6"/>
        <v/>
      </c>
      <c r="H307" s="7" t="str">
        <f>IF('Backend Calcs Standard'!$A$12=1,'Backend Calcs Standard'!X308,('Backend Calcs Standard'!X308*0.0283168))</f>
        <v/>
      </c>
      <c r="I307" s="7" t="str">
        <f>IFERROR(IF(H307="","",(IF('Backend Calcs Standard'!$A$12=1,'Backend Calcs Standard'!Y308,'Backend Calcs Standard'!Y308*0.0283168))),"")</f>
        <v/>
      </c>
      <c r="J307" s="7" t="str">
        <f>IF(A307="","",IF('Backend Calcs Standard'!$A$12=1,'Backend Calcs Standard'!Z308,'Backend Calcs Standard'!O308))</f>
        <v/>
      </c>
    </row>
    <row r="308" spans="1:10" x14ac:dyDescent="0.25">
      <c r="A308" s="14" t="str">
        <f>IFERROR(IF(B308="","",'Backend Calcs Standard'!P309),"")</f>
        <v/>
      </c>
      <c r="B308" s="11" t="str">
        <f>IFERROR(IF(C308="","",(IF('Backend Calcs Standard'!$A$12=1,'Backend Calcs Standard'!S309,(('Backend Calcs Standard'!S309)*0.0283168)))),"")</f>
        <v/>
      </c>
      <c r="C308" s="11" t="str">
        <f>IFERROR(IF(D308="","",(IF('Backend Calcs Standard'!$A$12=1,'Backend Calcs Standard'!T309,(('Backend Calcs Standard'!T309)*0.0283168)))),"")</f>
        <v/>
      </c>
      <c r="D308" s="11" t="str">
        <f>IFERROR(IF(E308="","",(IF('Backend Calcs Standard'!$A$12=1,'Backend Calcs Standard'!U309,(('Backend Calcs Standard'!U309)*0.0283168)))),"")</f>
        <v/>
      </c>
      <c r="E308" s="11" t="str">
        <f>IFERROR(IF(F308="","",(IF('Backend Calcs Standard'!$A$12=1,'Backend Calcs Standard'!V309,(('Backend Calcs Standard'!V309)*0.0283168)))),"")</f>
        <v/>
      </c>
      <c r="F308" s="7" t="str">
        <f>IF(I308="","",(IF('Backend Calcs Standard'!$A$12=1,'Backend Calcs Standard'!W309,('Backend Calcs Standard'!W309*0.0283168))))</f>
        <v/>
      </c>
      <c r="G308" s="7" t="str">
        <f t="shared" si="6"/>
        <v/>
      </c>
      <c r="H308" s="7" t="str">
        <f>IF('Backend Calcs Standard'!$A$12=1,'Backend Calcs Standard'!X309,('Backend Calcs Standard'!X309*0.0283168))</f>
        <v/>
      </c>
      <c r="I308" s="7" t="str">
        <f>IFERROR(IF(H308="","",(IF('Backend Calcs Standard'!$A$12=1,'Backend Calcs Standard'!Y309,'Backend Calcs Standard'!Y309*0.0283168))),"")</f>
        <v/>
      </c>
      <c r="J308" s="7" t="str">
        <f>IF(A308="","",IF('Backend Calcs Standard'!$A$12=1,'Backend Calcs Standard'!Z309,'Backend Calcs Standard'!O309))</f>
        <v/>
      </c>
    </row>
    <row r="309" spans="1:10" x14ac:dyDescent="0.25">
      <c r="A309" s="14" t="str">
        <f>IFERROR(IF(B309="","",'Backend Calcs Standard'!P310),"")</f>
        <v/>
      </c>
      <c r="B309" s="11" t="str">
        <f>IFERROR(IF(C309="","",(IF('Backend Calcs Standard'!$A$12=1,'Backend Calcs Standard'!S310,(('Backend Calcs Standard'!S310)*0.0283168)))),"")</f>
        <v/>
      </c>
      <c r="C309" s="11" t="str">
        <f>IFERROR(IF(D309="","",(IF('Backend Calcs Standard'!$A$12=1,'Backend Calcs Standard'!T310,(('Backend Calcs Standard'!T310)*0.0283168)))),"")</f>
        <v/>
      </c>
      <c r="D309" s="11" t="str">
        <f>IFERROR(IF(E309="","",(IF('Backend Calcs Standard'!$A$12=1,'Backend Calcs Standard'!U310,(('Backend Calcs Standard'!U310)*0.0283168)))),"")</f>
        <v/>
      </c>
      <c r="E309" s="11" t="str">
        <f>IFERROR(IF(F309="","",(IF('Backend Calcs Standard'!$A$12=1,'Backend Calcs Standard'!V310,(('Backend Calcs Standard'!V310)*0.0283168)))),"")</f>
        <v/>
      </c>
      <c r="F309" s="7" t="str">
        <f>IF(I309="","",(IF('Backend Calcs Standard'!$A$12=1,'Backend Calcs Standard'!W310,('Backend Calcs Standard'!W310*0.0283168))))</f>
        <v/>
      </c>
      <c r="G309" s="7" t="str">
        <f t="shared" si="6"/>
        <v/>
      </c>
      <c r="H309" s="7" t="str">
        <f>IF('Backend Calcs Standard'!$A$12=1,'Backend Calcs Standard'!X310,('Backend Calcs Standard'!X310*0.0283168))</f>
        <v/>
      </c>
      <c r="I309" s="7" t="str">
        <f>IFERROR(IF(H309="","",(IF('Backend Calcs Standard'!$A$12=1,'Backend Calcs Standard'!Y310,'Backend Calcs Standard'!Y310*0.0283168))),"")</f>
        <v/>
      </c>
      <c r="J309" s="7" t="str">
        <f>IF(A309="","",IF('Backend Calcs Standard'!$A$12=1,'Backend Calcs Standard'!Z310,'Backend Calcs Standard'!O310))</f>
        <v/>
      </c>
    </row>
    <row r="310" spans="1:10" x14ac:dyDescent="0.25">
      <c r="A310" s="14" t="str">
        <f>IFERROR(IF(B310="","",'Backend Calcs Standard'!P311),"")</f>
        <v/>
      </c>
      <c r="B310" s="11" t="str">
        <f>IFERROR(IF(C310="","",(IF('Backend Calcs Standard'!$A$12=1,'Backend Calcs Standard'!S311,(('Backend Calcs Standard'!S311)*0.0283168)))),"")</f>
        <v/>
      </c>
      <c r="C310" s="11" t="str">
        <f>IFERROR(IF(D310="","",(IF('Backend Calcs Standard'!$A$12=1,'Backend Calcs Standard'!T311,(('Backend Calcs Standard'!T311)*0.0283168)))),"")</f>
        <v/>
      </c>
      <c r="D310" s="11" t="str">
        <f>IFERROR(IF(E310="","",(IF('Backend Calcs Standard'!$A$12=1,'Backend Calcs Standard'!U311,(('Backend Calcs Standard'!U311)*0.0283168)))),"")</f>
        <v/>
      </c>
      <c r="E310" s="11" t="str">
        <f>IFERROR(IF(F310="","",(IF('Backend Calcs Standard'!$A$12=1,'Backend Calcs Standard'!V311,(('Backend Calcs Standard'!V311)*0.0283168)))),"")</f>
        <v/>
      </c>
      <c r="F310" s="7" t="str">
        <f>IF(I310="","",(IF('Backend Calcs Standard'!$A$12=1,'Backend Calcs Standard'!W311,('Backend Calcs Standard'!W311*0.0283168))))</f>
        <v/>
      </c>
      <c r="G310" s="7" t="str">
        <f t="shared" si="6"/>
        <v/>
      </c>
      <c r="H310" s="7" t="str">
        <f>IF('Backend Calcs Standard'!$A$12=1,'Backend Calcs Standard'!X311,('Backend Calcs Standard'!X311*0.0283168))</f>
        <v/>
      </c>
      <c r="I310" s="7" t="str">
        <f>IFERROR(IF(H310="","",(IF('Backend Calcs Standard'!$A$12=1,'Backend Calcs Standard'!Y311,'Backend Calcs Standard'!Y311*0.0283168))),"")</f>
        <v/>
      </c>
      <c r="J310" s="7" t="str">
        <f>IF(A310="","",IF('Backend Calcs Standard'!$A$12=1,'Backend Calcs Standard'!Z311,'Backend Calcs Standard'!O311))</f>
        <v/>
      </c>
    </row>
    <row r="311" spans="1:10" x14ac:dyDescent="0.25">
      <c r="A311" s="14" t="str">
        <f>IFERROR(IF(B311="","",'Backend Calcs Standard'!P312),"")</f>
        <v/>
      </c>
      <c r="B311" s="11" t="str">
        <f>IFERROR(IF(C311="","",(IF('Backend Calcs Standard'!$A$12=1,'Backend Calcs Standard'!S312,(('Backend Calcs Standard'!S312)*0.0283168)))),"")</f>
        <v/>
      </c>
      <c r="C311" s="11" t="str">
        <f>IFERROR(IF(D311="","",(IF('Backend Calcs Standard'!$A$12=1,'Backend Calcs Standard'!T312,(('Backend Calcs Standard'!T312)*0.0283168)))),"")</f>
        <v/>
      </c>
      <c r="D311" s="11" t="str">
        <f>IFERROR(IF(E311="","",(IF('Backend Calcs Standard'!$A$12=1,'Backend Calcs Standard'!U312,(('Backend Calcs Standard'!U312)*0.0283168)))),"")</f>
        <v/>
      </c>
      <c r="E311" s="11" t="str">
        <f>IFERROR(IF(F311="","",(IF('Backend Calcs Standard'!$A$12=1,'Backend Calcs Standard'!V312,(('Backend Calcs Standard'!V312)*0.0283168)))),"")</f>
        <v/>
      </c>
      <c r="F311" s="7" t="str">
        <f>IF(I311="","",(IF('Backend Calcs Standard'!$A$12=1,'Backend Calcs Standard'!W312,('Backend Calcs Standard'!W312*0.0283168))))</f>
        <v/>
      </c>
      <c r="G311" s="7" t="str">
        <f t="shared" si="6"/>
        <v/>
      </c>
      <c r="H311" s="7" t="str">
        <f>IF('Backend Calcs Standard'!$A$12=1,'Backend Calcs Standard'!X312,('Backend Calcs Standard'!X312*0.0283168))</f>
        <v/>
      </c>
      <c r="I311" s="7" t="str">
        <f>IFERROR(IF(H311="","",(IF('Backend Calcs Standard'!$A$12=1,'Backend Calcs Standard'!Y312,'Backend Calcs Standard'!Y312*0.0283168))),"")</f>
        <v/>
      </c>
      <c r="J311" s="7" t="str">
        <f>IF(A311="","",IF('Backend Calcs Standard'!$A$12=1,'Backend Calcs Standard'!Z312,'Backend Calcs Standard'!O312))</f>
        <v/>
      </c>
    </row>
    <row r="312" spans="1:10" x14ac:dyDescent="0.25">
      <c r="A312" s="14" t="str">
        <f>IFERROR(IF(B312="","",'Backend Calcs Standard'!P313),"")</f>
        <v/>
      </c>
      <c r="B312" s="11" t="str">
        <f>IFERROR(IF(C312="","",(IF('Backend Calcs Standard'!$A$12=1,'Backend Calcs Standard'!S313,(('Backend Calcs Standard'!S313)*0.0283168)))),"")</f>
        <v/>
      </c>
      <c r="C312" s="11" t="str">
        <f>IFERROR(IF(D312="","",(IF('Backend Calcs Standard'!$A$12=1,'Backend Calcs Standard'!T313,(('Backend Calcs Standard'!T313)*0.0283168)))),"")</f>
        <v/>
      </c>
      <c r="D312" s="11" t="str">
        <f>IFERROR(IF(E312="","",(IF('Backend Calcs Standard'!$A$12=1,'Backend Calcs Standard'!U313,(('Backend Calcs Standard'!U313)*0.0283168)))),"")</f>
        <v/>
      </c>
      <c r="E312" s="11" t="str">
        <f>IFERROR(IF(F312="","",(IF('Backend Calcs Standard'!$A$12=1,'Backend Calcs Standard'!V313,(('Backend Calcs Standard'!V313)*0.0283168)))),"")</f>
        <v/>
      </c>
      <c r="F312" s="7" t="str">
        <f>IF(I312="","",(IF('Backend Calcs Standard'!$A$12=1,'Backend Calcs Standard'!W313,('Backend Calcs Standard'!W313*0.0283168))))</f>
        <v/>
      </c>
      <c r="G312" s="7" t="str">
        <f t="shared" si="6"/>
        <v/>
      </c>
      <c r="H312" s="7" t="str">
        <f>IF('Backend Calcs Standard'!$A$12=1,'Backend Calcs Standard'!X313,('Backend Calcs Standard'!X313*0.0283168))</f>
        <v/>
      </c>
      <c r="I312" s="7" t="str">
        <f>IFERROR(IF(H312="","",(IF('Backend Calcs Standard'!$A$12=1,'Backend Calcs Standard'!Y313,'Backend Calcs Standard'!Y313*0.0283168))),"")</f>
        <v/>
      </c>
      <c r="J312" s="7" t="str">
        <f>IF(A312="","",IF('Backend Calcs Standard'!$A$12=1,'Backend Calcs Standard'!Z313,'Backend Calcs Standard'!O313))</f>
        <v/>
      </c>
    </row>
    <row r="313" spans="1:10" x14ac:dyDescent="0.25">
      <c r="A313" s="14" t="str">
        <f>IFERROR(IF(B313="","",'Backend Calcs Standard'!P314),"")</f>
        <v/>
      </c>
      <c r="B313" s="11" t="str">
        <f>IFERROR(IF(C313="","",(IF('Backend Calcs Standard'!$A$12=1,'Backend Calcs Standard'!S314,(('Backend Calcs Standard'!S314)*0.0283168)))),"")</f>
        <v/>
      </c>
      <c r="C313" s="11" t="str">
        <f>IFERROR(IF(D313="","",(IF('Backend Calcs Standard'!$A$12=1,'Backend Calcs Standard'!T314,(('Backend Calcs Standard'!T314)*0.0283168)))),"")</f>
        <v/>
      </c>
      <c r="D313" s="11" t="str">
        <f>IFERROR(IF(E313="","",(IF('Backend Calcs Standard'!$A$12=1,'Backend Calcs Standard'!U314,(('Backend Calcs Standard'!U314)*0.0283168)))),"")</f>
        <v/>
      </c>
      <c r="E313" s="11" t="str">
        <f>IFERROR(IF(F313="","",(IF('Backend Calcs Standard'!$A$12=1,'Backend Calcs Standard'!V314,(('Backend Calcs Standard'!V314)*0.0283168)))),"")</f>
        <v/>
      </c>
      <c r="F313" s="7" t="str">
        <f>IF(I313="","",(IF('Backend Calcs Standard'!$A$12=1,'Backend Calcs Standard'!W314,('Backend Calcs Standard'!W314*0.0283168))))</f>
        <v/>
      </c>
      <c r="G313" s="7" t="str">
        <f t="shared" si="6"/>
        <v/>
      </c>
      <c r="H313" s="7" t="str">
        <f>IF('Backend Calcs Standard'!$A$12=1,'Backend Calcs Standard'!X314,('Backend Calcs Standard'!X314*0.0283168))</f>
        <v/>
      </c>
      <c r="I313" s="7" t="str">
        <f>IFERROR(IF(H313="","",(IF('Backend Calcs Standard'!$A$12=1,'Backend Calcs Standard'!Y314,'Backend Calcs Standard'!Y314*0.0283168))),"")</f>
        <v/>
      </c>
      <c r="J313" s="7" t="str">
        <f>IF(A313="","",IF('Backend Calcs Standard'!$A$12=1,'Backend Calcs Standard'!Z314,'Backend Calcs Standard'!O314))</f>
        <v/>
      </c>
    </row>
    <row r="314" spans="1:10" x14ac:dyDescent="0.25">
      <c r="A314" s="14" t="str">
        <f>IFERROR(IF(B314="","",'Backend Calcs Standard'!P315),"")</f>
        <v/>
      </c>
      <c r="B314" s="11" t="str">
        <f>IFERROR(IF(C314="","",(IF('Backend Calcs Standard'!$A$12=1,'Backend Calcs Standard'!S315,(('Backend Calcs Standard'!S315)*0.0283168)))),"")</f>
        <v/>
      </c>
      <c r="C314" s="11" t="str">
        <f>IFERROR(IF(D314="","",(IF('Backend Calcs Standard'!$A$12=1,'Backend Calcs Standard'!T315,(('Backend Calcs Standard'!T315)*0.0283168)))),"")</f>
        <v/>
      </c>
      <c r="D314" s="11" t="str">
        <f>IFERROR(IF(E314="","",(IF('Backend Calcs Standard'!$A$12=1,'Backend Calcs Standard'!U315,(('Backend Calcs Standard'!U315)*0.0283168)))),"")</f>
        <v/>
      </c>
      <c r="E314" s="11" t="str">
        <f>IFERROR(IF(F314="","",(IF('Backend Calcs Standard'!$A$12=1,'Backend Calcs Standard'!V315,(('Backend Calcs Standard'!V315)*0.0283168)))),"")</f>
        <v/>
      </c>
      <c r="F314" s="7" t="str">
        <f>IF(I314="","",(IF('Backend Calcs Standard'!$A$12=1,'Backend Calcs Standard'!W315,('Backend Calcs Standard'!W315*0.0283168))))</f>
        <v/>
      </c>
      <c r="G314" s="7" t="str">
        <f t="shared" si="6"/>
        <v/>
      </c>
      <c r="H314" s="7" t="str">
        <f>IF('Backend Calcs Standard'!$A$12=1,'Backend Calcs Standard'!X315,('Backend Calcs Standard'!X315*0.0283168))</f>
        <v/>
      </c>
      <c r="I314" s="7" t="str">
        <f>IFERROR(IF(H314="","",(IF('Backend Calcs Standard'!$A$12=1,'Backend Calcs Standard'!Y315,'Backend Calcs Standard'!Y315*0.0283168))),"")</f>
        <v/>
      </c>
      <c r="J314" s="7" t="str">
        <f>IF(A314="","",IF('Backend Calcs Standard'!$A$12=1,'Backend Calcs Standard'!Z315,'Backend Calcs Standard'!O315))</f>
        <v/>
      </c>
    </row>
    <row r="315" spans="1:10" x14ac:dyDescent="0.25">
      <c r="A315" s="14" t="str">
        <f>IFERROR(IF(B315="","",'Backend Calcs Standard'!P316),"")</f>
        <v/>
      </c>
      <c r="B315" s="11" t="str">
        <f>IFERROR(IF(C315="","",(IF('Backend Calcs Standard'!$A$12=1,'Backend Calcs Standard'!S316,(('Backend Calcs Standard'!S316)*0.0283168)))),"")</f>
        <v/>
      </c>
      <c r="C315" s="11" t="str">
        <f>IFERROR(IF(D315="","",(IF('Backend Calcs Standard'!$A$12=1,'Backend Calcs Standard'!T316,(('Backend Calcs Standard'!T316)*0.0283168)))),"")</f>
        <v/>
      </c>
      <c r="D315" s="11" t="str">
        <f>IFERROR(IF(E315="","",(IF('Backend Calcs Standard'!$A$12=1,'Backend Calcs Standard'!U316,(('Backend Calcs Standard'!U316)*0.0283168)))),"")</f>
        <v/>
      </c>
      <c r="E315" s="11" t="str">
        <f>IFERROR(IF(F315="","",(IF('Backend Calcs Standard'!$A$12=1,'Backend Calcs Standard'!V316,(('Backend Calcs Standard'!V316)*0.0283168)))),"")</f>
        <v/>
      </c>
      <c r="F315" s="7" t="str">
        <f>IF(I315="","",(IF('Backend Calcs Standard'!$A$12=1,'Backend Calcs Standard'!W316,('Backend Calcs Standard'!W316*0.0283168))))</f>
        <v/>
      </c>
      <c r="G315" s="7" t="str">
        <f t="shared" si="6"/>
        <v/>
      </c>
      <c r="H315" s="7" t="str">
        <f>IF('Backend Calcs Standard'!$A$12=1,'Backend Calcs Standard'!X316,('Backend Calcs Standard'!X316*0.0283168))</f>
        <v/>
      </c>
      <c r="I315" s="7" t="str">
        <f>IFERROR(IF(H315="","",(IF('Backend Calcs Standard'!$A$12=1,'Backend Calcs Standard'!Y316,'Backend Calcs Standard'!Y316*0.0283168))),"")</f>
        <v/>
      </c>
      <c r="J315" s="7" t="str">
        <f>IF(A315="","",IF('Backend Calcs Standard'!$A$12=1,'Backend Calcs Standard'!Z316,'Backend Calcs Standard'!O316))</f>
        <v/>
      </c>
    </row>
    <row r="316" spans="1:10" x14ac:dyDescent="0.25">
      <c r="A316" s="14" t="str">
        <f>IFERROR(IF(B316="","",(IF('Backend Calcs Standard'!$A$12=1,'Backend Calcs Standard'!J317,(('Backend Calcs Standard'!J317*2.54))))),"")</f>
        <v/>
      </c>
      <c r="B316" s="11" t="str">
        <f>IFERROR(IF(C316="","",(IF('Backend Calcs Standard'!$A$12=1,'Backend Calcs Standard'!M317,(('Backend Calcs Standard'!M317)*0.0283168)))),"")</f>
        <v/>
      </c>
      <c r="C316" s="11" t="str">
        <f>IFERROR(IF(D316="","",(IF('Backend Calcs Standard'!$A$12=1,'Backend Calcs Standard'!N317,(('Backend Calcs Standard'!N317)*0.0283168)))),"")</f>
        <v/>
      </c>
      <c r="D316" s="11" t="str">
        <f>IFERROR(IF(E316="","",(IF('Backend Calcs Standard'!$A$12=1,'Backend Calcs Standard'!O317,(('Backend Calcs Standard'!O317)*0.0283168)))),"")</f>
        <v/>
      </c>
      <c r="E316" s="11" t="str">
        <f>IFERROR(IF(F316="","",(IF('Backend Calcs Standard'!$A$12=1,'Backend Calcs Standard'!P317,(('Backend Calcs Standard'!P317)*0.0283168)))),"")</f>
        <v/>
      </c>
      <c r="F316" s="7" t="str">
        <f>IFERROR(IF(I316="","",(IF('Backend Calcs Standard'!$A$12=1,'Backend Calcs Standard'!Q317,('Backend Calcs Standard'!Q317*0.0283168)))),"")</f>
        <v/>
      </c>
      <c r="G316" s="7" t="str">
        <f t="shared" ref="G316" si="7">IFERROR(IF(F316="","",(F316+E316+D316)),"")</f>
        <v/>
      </c>
      <c r="H316" s="3"/>
      <c r="I316" s="7" t="str">
        <f>IFERROR(IF(H316="","",(IF('Backend Calcs Standard'!$A$12=1,'Backend Calcs Standard'!S317,('Backend Calcs Standard'!S317*0.0283168)))),"")</f>
        <v/>
      </c>
      <c r="J316" s="7" t="str">
        <f>IF(A316="","",IF('Backend Calcs Standard'!$A$12=1,'Backend Calcs Standard'!T317,'Backend Calcs Standard'!I317))</f>
        <v/>
      </c>
    </row>
    <row r="317" spans="1:10" x14ac:dyDescent="0.25">
      <c r="F317" s="3"/>
      <c r="G317" s="3"/>
      <c r="H317" s="3"/>
      <c r="I317" s="3"/>
      <c r="J317" s="3"/>
    </row>
    <row r="318" spans="1:10" x14ac:dyDescent="0.25">
      <c r="F318" s="3"/>
      <c r="G318" s="3"/>
      <c r="H318" s="3"/>
      <c r="I318" s="3"/>
      <c r="J318" s="3"/>
    </row>
    <row r="319" spans="1:10" x14ac:dyDescent="0.25">
      <c r="F319" s="3"/>
      <c r="G319" s="3"/>
      <c r="H319" s="3"/>
      <c r="I319" s="3"/>
      <c r="J319" s="3"/>
    </row>
    <row r="320" spans="1:10" x14ac:dyDescent="0.25">
      <c r="F320" s="3"/>
      <c r="G320" s="3"/>
      <c r="H320" s="3"/>
      <c r="I320" s="3"/>
      <c r="J320" s="3"/>
    </row>
    <row r="321" spans="6:10" x14ac:dyDescent="0.25">
      <c r="F321" s="3"/>
      <c r="G321" s="3"/>
      <c r="H321" s="3"/>
      <c r="I321" s="3"/>
      <c r="J321" s="3"/>
    </row>
    <row r="322" spans="6:10" x14ac:dyDescent="0.25">
      <c r="F322" s="3"/>
      <c r="G322" s="3"/>
      <c r="H322" s="3"/>
      <c r="I322" s="3"/>
      <c r="J322" s="3"/>
    </row>
    <row r="323" spans="6:10" x14ac:dyDescent="0.25">
      <c r="F323" s="3"/>
      <c r="G323" s="3"/>
      <c r="H323" s="3"/>
      <c r="I323" s="3"/>
      <c r="J323" s="3"/>
    </row>
    <row r="324" spans="6:10" x14ac:dyDescent="0.25">
      <c r="F324" s="3"/>
      <c r="G324" s="3"/>
      <c r="H324" s="3"/>
      <c r="I324" s="3"/>
      <c r="J324" s="3"/>
    </row>
    <row r="325" spans="6:10" x14ac:dyDescent="0.25">
      <c r="F325" s="3"/>
      <c r="G325" s="3"/>
      <c r="H325" s="3"/>
      <c r="I325" s="3"/>
      <c r="J325" s="3"/>
    </row>
    <row r="326" spans="6:10" x14ac:dyDescent="0.25">
      <c r="F326" s="3"/>
      <c r="G326" s="3"/>
      <c r="H326" s="3"/>
      <c r="I326" s="3"/>
      <c r="J326" s="3"/>
    </row>
    <row r="327" spans="6:10" x14ac:dyDescent="0.25">
      <c r="F327" s="3"/>
      <c r="G327" s="3"/>
      <c r="H327" s="3"/>
      <c r="I327" s="3"/>
      <c r="J327" s="3"/>
    </row>
    <row r="328" spans="6:10" x14ac:dyDescent="0.25">
      <c r="F328" s="3"/>
      <c r="G328" s="3"/>
      <c r="H328" s="3"/>
      <c r="I328" s="3"/>
      <c r="J328" s="3"/>
    </row>
    <row r="329" spans="6:10" x14ac:dyDescent="0.25">
      <c r="F329" s="3"/>
      <c r="G329" s="3"/>
      <c r="H329" s="3"/>
      <c r="I329" s="3"/>
      <c r="J329" s="3"/>
    </row>
    <row r="330" spans="6:10" x14ac:dyDescent="0.25">
      <c r="F330" s="3"/>
      <c r="G330" s="3"/>
      <c r="H330" s="3"/>
      <c r="I330" s="3"/>
      <c r="J330" s="3"/>
    </row>
    <row r="331" spans="6:10" x14ac:dyDescent="0.25">
      <c r="F331" s="3"/>
      <c r="G331" s="3"/>
      <c r="H331" s="3"/>
      <c r="I331" s="3"/>
      <c r="J331" s="3"/>
    </row>
    <row r="332" spans="6:10" x14ac:dyDescent="0.25">
      <c r="F332" s="3"/>
      <c r="G332" s="3"/>
      <c r="H332" s="3"/>
      <c r="I332" s="3"/>
      <c r="J332" s="3"/>
    </row>
    <row r="333" spans="6:10" x14ac:dyDescent="0.25">
      <c r="F333" s="3"/>
      <c r="G333" s="3"/>
      <c r="H333" s="3"/>
      <c r="I333" s="3"/>
      <c r="J333" s="3"/>
    </row>
    <row r="334" spans="6:10" x14ac:dyDescent="0.25">
      <c r="F334" s="3"/>
      <c r="G334" s="3"/>
      <c r="H334" s="3"/>
      <c r="I334" s="3"/>
      <c r="J334" s="3"/>
    </row>
    <row r="335" spans="6:10" x14ac:dyDescent="0.25">
      <c r="F335" s="3"/>
      <c r="G335" s="3"/>
      <c r="H335" s="3"/>
      <c r="I335" s="3"/>
      <c r="J335" s="3"/>
    </row>
    <row r="336" spans="6:10" x14ac:dyDescent="0.25">
      <c r="F336" s="3"/>
      <c r="G336" s="3"/>
      <c r="H336" s="3"/>
      <c r="I336" s="3"/>
      <c r="J336" s="3"/>
    </row>
    <row r="337" spans="6:10" x14ac:dyDescent="0.25">
      <c r="F337" s="3"/>
      <c r="G337" s="3"/>
      <c r="H337" s="3"/>
      <c r="I337" s="3"/>
      <c r="J337" s="3"/>
    </row>
  </sheetData>
  <sheetProtection algorithmName="SHA-512" hashValue="UZbXTq9e7J+RRDQthhKXlqkEpcadxJ1ySKJ4x0mNKfSEHfK3UzAlQf1RKfBV+doOwuVujy2BUlFs96VZRB7yrQ==" saltValue="M0kcFKoE3k/TIkLzxQrecg==" spinCount="100000" sheet="1" formatCells="0" formatColumns="0"/>
  <dataConsolidate link="1"/>
  <mergeCells count="6">
    <mergeCell ref="A7:C7"/>
    <mergeCell ref="B13:I14"/>
    <mergeCell ref="A4:C4"/>
    <mergeCell ref="A3:C3"/>
    <mergeCell ref="A5:C5"/>
    <mergeCell ref="A6:C6"/>
  </mergeCells>
  <dataValidations xWindow="358" yWindow="379" count="2">
    <dataValidation type="whole" operator="greaterThan" allowBlank="1" showInputMessage="1" showErrorMessage="1" errorTitle="Number of Chambers:" error="Please enter a whole number." sqref="E4" xr:uid="{00000000-0002-0000-0000-000000000000}">
      <formula1>0</formula1>
    </dataValidation>
    <dataValidation type="custom" allowBlank="1" showInputMessage="1" showErrorMessage="1" error="Please enter an Even,Whole number" sqref="E5" xr:uid="{515EFC5B-D031-48A9-A814-F44ACA44431F}">
      <formula1>MOD(E5,2)=0</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Drop Down 7">
              <controlPr defaultSize="0" autoLine="0" autoPict="0">
                <anchor moveWithCells="1">
                  <from>
                    <xdr:col>4</xdr:col>
                    <xdr:colOff>0</xdr:colOff>
                    <xdr:row>1</xdr:row>
                    <xdr:rowOff>114300</xdr:rowOff>
                  </from>
                  <to>
                    <xdr:col>5</xdr:col>
                    <xdr:colOff>28575</xdr:colOff>
                    <xdr:row>2</xdr:row>
                    <xdr:rowOff>171450</xdr:rowOff>
                  </to>
                </anchor>
              </controlPr>
            </control>
          </mc:Choice>
        </mc:AlternateContent>
        <mc:AlternateContent xmlns:mc="http://schemas.openxmlformats.org/markup-compatibility/2006">
          <mc:Choice Requires="x14">
            <control shapeId="1035" r:id="rId5" name="Drop Down 11">
              <controlPr defaultSize="0" autoLine="0" autoPict="0">
                <anchor moveWithCells="1">
                  <from>
                    <xdr:col>8</xdr:col>
                    <xdr:colOff>514350</xdr:colOff>
                    <xdr:row>7</xdr:row>
                    <xdr:rowOff>28575</xdr:rowOff>
                  </from>
                  <to>
                    <xdr:col>9</xdr:col>
                    <xdr:colOff>542925</xdr:colOff>
                    <xdr:row>8</xdr:row>
                    <xdr:rowOff>9525</xdr:rowOff>
                  </to>
                </anchor>
              </controlPr>
            </control>
          </mc:Choice>
        </mc:AlternateContent>
        <mc:AlternateContent xmlns:mc="http://schemas.openxmlformats.org/markup-compatibility/2006">
          <mc:Choice Requires="x14">
            <control shapeId="1037" r:id="rId6" name="Button 13">
              <controlPr defaultSize="0" print="0" autoFill="0" autoPict="0" macro="[0]!Button13_Click">
                <anchor moveWithCells="1" sizeWithCells="1">
                  <from>
                    <xdr:col>6</xdr:col>
                    <xdr:colOff>9525</xdr:colOff>
                    <xdr:row>9</xdr:row>
                    <xdr:rowOff>85725</xdr:rowOff>
                  </from>
                  <to>
                    <xdr:col>7</xdr:col>
                    <xdr:colOff>514350</xdr:colOff>
                    <xdr:row>10</xdr:row>
                    <xdr:rowOff>152400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1" id="{20A175A0-99AC-48CE-9944-A046968FCFAE}">
            <xm:f>'Backend Calcs Standard'!$A$11=2</xm:f>
            <x14:dxf>
              <font>
                <color theme="0"/>
              </font>
            </x14:dxf>
          </x14:cfRule>
          <x14:cfRule type="expression" priority="14" id="{D8F9ECFF-BEBA-4F08-B44E-0533E8CEE67B}">
            <xm:f>AND($D$11&lt;'Backend Calcs Standard'!G12,'Backend Calcs Standard'!A11=1)</xm:f>
            <x14:dxf>
              <fill>
                <patternFill>
                  <bgColor rgb="FFFF0000"/>
                </patternFill>
              </fill>
            </x14:dxf>
          </x14:cfRule>
          <x14:cfRule type="expression" priority="18" id="{A2E9B815-F0F0-46F2-9C28-71E4450FCC91}">
            <xm:f>'Backend Calcs Standard'!$A$11=1</xm:f>
            <x14:dxf>
              <fill>
                <patternFill>
                  <bgColor rgb="FFFFFFCC"/>
                </patternFill>
              </fill>
              <border>
                <left style="thin">
                  <color auto="1"/>
                </left>
                <right style="thin">
                  <color auto="1"/>
                </right>
                <top style="thin">
                  <color auto="1"/>
                </top>
                <bottom style="thin">
                  <color auto="1"/>
                </bottom>
                <vertical/>
                <horizontal/>
              </border>
            </x14:dxf>
          </x14:cfRule>
          <xm:sqref>D11</xm:sqref>
        </x14:conditionalFormatting>
        <x14:conditionalFormatting xmlns:xm="http://schemas.microsoft.com/office/excel/2006/main">
          <x14:cfRule type="expression" priority="13" id="{BC40B762-5275-4ABE-84D2-FFC6BD8E408F}">
            <xm:f>$D$11&lt;'Backend Calcs Standard'!G12</xm:f>
            <x14:dxf>
              <font>
                <color rgb="FFFF0000"/>
              </font>
            </x14:dxf>
          </x14:cfRule>
          <xm:sqref>C12:E12</xm:sqref>
        </x14:conditionalFormatting>
        <x14:conditionalFormatting xmlns:xm="http://schemas.microsoft.com/office/excel/2006/main">
          <x14:cfRule type="expression" priority="12" id="{AC71D25F-A20D-4333-9075-BAECDF410B33}">
            <xm:f>$D$11&gt;='Backend Calcs Standard'!G12</xm:f>
            <x14:dxf>
              <font>
                <color theme="1"/>
              </font>
            </x14:dxf>
          </x14:cfRule>
          <xm:sqref>E12</xm:sqref>
        </x14:conditionalFormatting>
        <x14:conditionalFormatting xmlns:xm="http://schemas.microsoft.com/office/excel/2006/main">
          <x14:cfRule type="expression" priority="7" id="{BE349F29-A340-4C0C-BDFC-3B0C9D79EA6D}">
            <xm:f>AND(E8&lt;6,'Backend Calcs Standard'!C4="HS31")</xm:f>
            <x14:dxf>
              <fill>
                <patternFill>
                  <bgColor rgb="FFFF0000"/>
                </patternFill>
              </fill>
              <border>
                <left style="thin">
                  <color auto="1"/>
                </left>
                <right style="thin">
                  <color auto="1"/>
                </right>
                <top style="thin">
                  <color auto="1"/>
                </top>
                <bottom style="thin">
                  <color auto="1"/>
                </bottom>
              </border>
            </x14:dxf>
          </x14:cfRule>
          <x14:cfRule type="expression" priority="8" id="{21DCCD60-2A69-4E9A-8D4E-5C7930439C38}">
            <xm:f>AND(E8&lt;6,'Backend Calcs Standard'!C4="HS75")</xm:f>
            <x14:dxf>
              <fill>
                <patternFill>
                  <bgColor rgb="FFFF0000"/>
                </patternFill>
              </fill>
              <border>
                <left style="thin">
                  <color auto="1"/>
                </left>
                <right style="thin">
                  <color auto="1"/>
                </right>
                <top style="thin">
                  <color auto="1"/>
                </top>
                <bottom style="thin">
                  <color auto="1"/>
                </bottom>
              </border>
            </x14:dxf>
          </x14:cfRule>
          <x14:cfRule type="expression" priority="9" id="{852D068A-34CC-4547-9203-076B9AD2CE67}">
            <xm:f>AND(E8&lt;9,'Backend Calcs Standard'!C4="HS290")</xm:f>
            <x14:dxf>
              <fill>
                <patternFill>
                  <bgColor rgb="FFFF0000"/>
                </patternFill>
              </fill>
              <border>
                <left style="thin">
                  <color auto="1"/>
                </left>
                <right style="thin">
                  <color auto="1"/>
                </right>
                <top style="thin">
                  <color auto="1"/>
                </top>
                <bottom style="thin">
                  <color auto="1"/>
                </bottom>
              </border>
            </x14:dxf>
          </x14:cfRule>
          <x14:cfRule type="expression" priority="10" id="{CF32AF2D-D29D-4E46-8970-FF08A6F38607}">
            <xm:f>AND(E8&lt;9,'Backend Calcs Standard'!C4="HS180")</xm:f>
            <x14:dxf>
              <fill>
                <patternFill>
                  <bgColor rgb="FFFF0000"/>
                </patternFill>
              </fill>
              <border>
                <left style="thin">
                  <color auto="1"/>
                </left>
                <right style="thin">
                  <color auto="1"/>
                </right>
                <top style="thin">
                  <color auto="1"/>
                </top>
                <bottom style="thin">
                  <color auto="1"/>
                </bottom>
              </border>
            </x14:dxf>
          </x14:cfRule>
          <xm:sqref>E8</xm:sqref>
        </x14:conditionalFormatting>
        <x14:conditionalFormatting xmlns:xm="http://schemas.microsoft.com/office/excel/2006/main">
          <x14:cfRule type="expression" priority="1" id="{2DF46AE0-875A-4422-9F51-C7C6F8F1587C}">
            <xm:f>AND(E9&lt;6,'Backend Calcs Standard'!C4="HS75")</xm:f>
            <x14:dxf>
              <fill>
                <patternFill>
                  <bgColor rgb="FFFF0000"/>
                </patternFill>
              </fill>
              <border>
                <left style="thin">
                  <color auto="1"/>
                </left>
                <right style="thin">
                  <color auto="1"/>
                </right>
                <top style="thin">
                  <color auto="1"/>
                </top>
                <bottom style="thin">
                  <color auto="1"/>
                </bottom>
                <vertical/>
                <horizontal/>
              </border>
            </x14:dxf>
          </x14:cfRule>
          <x14:cfRule type="expression" priority="2" id="{4084C05F-78A0-4A14-88DF-AC4DAEB2220D}">
            <xm:f>AND(E9&lt;6,'Backend Calcs Standard'!C4="HS31")</xm:f>
            <x14:dxf>
              <fill>
                <patternFill>
                  <bgColor rgb="FFFF0000"/>
                </patternFill>
              </fill>
              <border>
                <left style="thin">
                  <color auto="1"/>
                </left>
                <right style="thin">
                  <color auto="1"/>
                </right>
                <top style="thin">
                  <color auto="1"/>
                </top>
                <bottom style="thin">
                  <color auto="1"/>
                </bottom>
              </border>
            </x14:dxf>
          </x14:cfRule>
          <x14:cfRule type="expression" priority="3" id="{34080167-A580-456A-A484-C638A26CE66B}">
            <xm:f>AND(E9&lt;12,'Backend Calcs Standard'!C4="HS180")</xm:f>
            <x14:dxf>
              <fill>
                <patternFill>
                  <bgColor rgb="FFFF0000"/>
                </patternFill>
              </fill>
              <border>
                <left style="thin">
                  <color auto="1"/>
                </left>
                <right style="thin">
                  <color auto="1"/>
                </right>
                <top style="thin">
                  <color auto="1"/>
                </top>
                <bottom style="thin">
                  <color auto="1"/>
                </bottom>
              </border>
            </x14:dxf>
          </x14:cfRule>
          <x14:cfRule type="expression" priority="4" id="{F48DD932-A8CE-4E70-B831-0024728F4B66}">
            <xm:f>AND(E9&lt;12,'Backend Calcs Standard'!C4="HS290")</xm:f>
            <x14:dxf>
              <fill>
                <patternFill>
                  <bgColor rgb="FFFF0000"/>
                </patternFill>
              </fill>
              <border>
                <left style="thin">
                  <color auto="1"/>
                </left>
                <right style="thin">
                  <color auto="1"/>
                </right>
                <top style="thin">
                  <color auto="1"/>
                </top>
                <bottom style="thin">
                  <color auto="1"/>
                </bottom>
              </border>
            </x14:dxf>
          </x14:cfRule>
          <xm:sqref>E9</xm:sqref>
        </x14:conditionalFormatting>
      </x14:conditionalFormattings>
    </ext>
    <ext xmlns:x14="http://schemas.microsoft.com/office/spreadsheetml/2009/9/main" uri="{CCE6A557-97BC-4b89-ADB6-D9C93CAAB3DF}">
      <x14:dataValidations xmlns:xm="http://schemas.microsoft.com/office/excel/2006/main" xWindow="358" yWindow="379" count="3">
        <x14:dataValidation type="custom" operator="greaterThanOrEqual" allowBlank="1" showInputMessage="1" showErrorMessage="1" errorTitle="Input error:" error="Please ensure that your value is correct and larger than the required minimum.  " prompt="HS31/HS75 _x000a_Min=6 in_x000a_HS180/HS290 _x000a_Min=9 in_x000a_" xr:uid="{00000000-0002-0000-0000-000001000000}">
          <x14:formula1>
            <xm:f>IF(OR('Backend Calcs Standard'!$C$4="HS180",'Backend Calcs Standard'!$C$4="HS290"),E8&gt;=9,E8&gt;=6)</xm:f>
          </x14:formula1>
          <xm:sqref>E8</xm:sqref>
        </x14:dataValidation>
        <x14:dataValidation type="custom" operator="greaterThanOrEqual" allowBlank="1" showErrorMessage="1" errorTitle="Input error:" error="Please ensure the value is equal to or greater than the required minimum.  " xr:uid="{00000000-0002-0000-0000-000002000000}">
          <x14:formula1>
            <xm:f>IF('Backend Calcs Standard'!$C$4="HS180",E10&gt;=12,E10&gt;=6)</xm:f>
          </x14:formula1>
          <xm:sqref>E10:E12</xm:sqref>
        </x14:dataValidation>
        <x14:dataValidation type="custom" operator="greaterThanOrEqual" allowBlank="1" showInputMessage="1" showErrorMessage="1" errorTitle="Input error:" error="Please ensure the value is equal to or greater than the required minimum.  " prompt="HS31/HS75 _x000a_Min=6 in_x000a_HS180/HS290 _x000a_Min=12 in" xr:uid="{F0D2A25D-0A94-4AF8-995F-95D1F75790A7}">
          <x14:formula1>
            <xm:f>IF(OR('Backend Calcs Standard'!$C$4="HS180",'Backend Calcs Standard'!$C$4="HS290"),E9&gt;=12,E9&gt;=6)</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591"/>
  <sheetViews>
    <sheetView topLeftCell="C1" zoomScale="85" zoomScaleNormal="85" workbookViewId="0">
      <selection activeCell="AD82" sqref="AD82"/>
    </sheetView>
  </sheetViews>
  <sheetFormatPr defaultRowHeight="15" x14ac:dyDescent="0.25"/>
  <cols>
    <col min="1" max="1" width="15.140625" style="33" bestFit="1" customWidth="1"/>
    <col min="2" max="2" width="19.7109375" style="53" bestFit="1" customWidth="1"/>
    <col min="3" max="3" width="11.28515625" style="53" customWidth="1"/>
    <col min="4" max="4" width="11" style="53" customWidth="1"/>
    <col min="5" max="5" width="11.5703125" style="53" customWidth="1"/>
    <col min="6" max="6" width="13.28515625" style="53" customWidth="1"/>
    <col min="7" max="7" width="12.42578125" style="53" customWidth="1"/>
    <col min="8" max="8" width="13.7109375" style="53" customWidth="1"/>
    <col min="9" max="9" width="13.140625" style="33" customWidth="1"/>
    <col min="10" max="10" width="12.85546875" style="33" customWidth="1"/>
    <col min="11" max="11" width="8.7109375" style="33"/>
    <col min="12" max="12" width="10.7109375" style="33" customWidth="1"/>
    <col min="13" max="13" width="10.5703125" style="33" customWidth="1"/>
    <col min="14" max="14" width="10.7109375" style="33" customWidth="1"/>
    <col min="15" max="15" width="10" style="53" customWidth="1"/>
    <col min="16" max="16" width="9.7109375" style="53" customWidth="1"/>
    <col min="17" max="17" width="11.42578125" style="53" customWidth="1"/>
    <col min="18" max="18" width="10.28515625" style="53" customWidth="1"/>
    <col min="19" max="19" width="9.5703125" style="53" bestFit="1" customWidth="1"/>
    <col min="20" max="20" width="8.7109375" style="53"/>
    <col min="21" max="21" width="10.28515625" style="53" customWidth="1"/>
    <col min="22" max="22" width="11.5703125" style="53" customWidth="1"/>
    <col min="23" max="23" width="8.7109375" style="53"/>
    <col min="24" max="24" width="10.5703125" style="53" customWidth="1"/>
    <col min="25" max="25" width="10.7109375" style="53" customWidth="1"/>
    <col min="26" max="26" width="10.28515625" style="53" customWidth="1"/>
    <col min="27" max="28" width="8.7109375" style="53"/>
    <col min="29" max="29" width="8.7109375" style="33"/>
  </cols>
  <sheetData>
    <row r="1" spans="1:31" ht="48" x14ac:dyDescent="0.25">
      <c r="A1" s="24"/>
      <c r="B1" s="51"/>
      <c r="C1" s="52">
        <f>((VLOOKUP(C4,J1:K5,2,FALSE))*2.54)+C9+C10</f>
        <v>135.30000000000001</v>
      </c>
      <c r="D1" s="51"/>
      <c r="E1" s="51"/>
      <c r="F1" s="51"/>
      <c r="G1" s="51"/>
      <c r="H1" s="51"/>
      <c r="I1" s="24"/>
      <c r="J1" s="46" t="s">
        <v>3</v>
      </c>
      <c r="K1" s="46" t="s">
        <v>81</v>
      </c>
      <c r="L1" s="46" t="s">
        <v>88</v>
      </c>
      <c r="M1" s="46" t="s">
        <v>4</v>
      </c>
      <c r="N1" s="46" t="s">
        <v>5</v>
      </c>
      <c r="O1" s="46" t="s">
        <v>6</v>
      </c>
      <c r="P1" s="46" t="s">
        <v>7</v>
      </c>
      <c r="Q1" s="46" t="s">
        <v>8</v>
      </c>
      <c r="R1" s="46" t="s">
        <v>9</v>
      </c>
      <c r="S1" s="46" t="s">
        <v>10</v>
      </c>
      <c r="T1" s="46" t="s">
        <v>11</v>
      </c>
      <c r="U1" s="46"/>
      <c r="V1" s="46" t="s">
        <v>108</v>
      </c>
      <c r="W1" s="46" t="s">
        <v>111</v>
      </c>
      <c r="X1" s="46" t="s">
        <v>12</v>
      </c>
      <c r="Y1" s="51"/>
      <c r="Z1" s="51"/>
      <c r="AA1" s="51"/>
      <c r="AB1" s="51"/>
      <c r="AC1" s="24"/>
      <c r="AD1" s="22"/>
      <c r="AE1" s="22"/>
    </row>
    <row r="2" spans="1:31" x14ac:dyDescent="0.25">
      <c r="A2" s="24"/>
      <c r="B2" s="51"/>
      <c r="C2" s="52"/>
      <c r="D2" s="51"/>
      <c r="E2" s="51"/>
      <c r="F2" s="51"/>
      <c r="G2" s="51"/>
      <c r="H2" s="51"/>
      <c r="I2" s="24"/>
      <c r="J2" s="48" t="s">
        <v>77</v>
      </c>
      <c r="K2" s="47">
        <v>16</v>
      </c>
      <c r="L2" s="48">
        <f>ROUND(K2/12,1)</f>
        <v>1.3</v>
      </c>
      <c r="M2" s="48">
        <v>33.9</v>
      </c>
      <c r="N2" s="48">
        <f>M2/12</f>
        <v>2.8249999999999997</v>
      </c>
      <c r="O2" s="47">
        <f>M2+S2</f>
        <v>39.9</v>
      </c>
      <c r="P2" s="45">
        <f>O2/12</f>
        <v>3.3249999999999997</v>
      </c>
      <c r="Q2" s="47">
        <v>85.4</v>
      </c>
      <c r="R2" s="45">
        <f>Q2*(1/12)</f>
        <v>7.1166666666666671</v>
      </c>
      <c r="S2" s="47">
        <v>6</v>
      </c>
      <c r="T2" s="45">
        <f>S2*(1/12)</f>
        <v>0.5</v>
      </c>
      <c r="U2" s="47"/>
      <c r="V2" s="45">
        <f>W2+12</f>
        <v>18.2</v>
      </c>
      <c r="W2" s="47">
        <v>6.2</v>
      </c>
      <c r="X2" s="45">
        <f>W2*(1/12)</f>
        <v>0.51666666666666661</v>
      </c>
      <c r="Y2" s="51"/>
      <c r="Z2" s="51"/>
      <c r="AA2" s="51"/>
      <c r="AB2" s="51"/>
      <c r="AC2" s="24">
        <f>W2/12</f>
        <v>0.51666666666666672</v>
      </c>
      <c r="AD2" s="22"/>
      <c r="AE2" s="22"/>
    </row>
    <row r="3" spans="1:31" x14ac:dyDescent="0.25">
      <c r="A3" s="24"/>
      <c r="B3" s="51"/>
      <c r="D3" s="51"/>
      <c r="E3" s="51"/>
      <c r="F3" s="51"/>
      <c r="G3" s="51"/>
      <c r="H3" s="51"/>
      <c r="I3" s="24"/>
      <c r="J3" s="47" t="s">
        <v>13</v>
      </c>
      <c r="K3" s="45">
        <v>30</v>
      </c>
      <c r="L3" s="48">
        <f t="shared" ref="L3:L5" si="0">ROUND(K3/12,1)</f>
        <v>2.5</v>
      </c>
      <c r="M3" s="45">
        <v>51</v>
      </c>
      <c r="N3" s="45">
        <f>M3/12</f>
        <v>4.25</v>
      </c>
      <c r="O3" s="47">
        <f t="shared" ref="O3:O5" si="1">M3+S3</f>
        <v>57</v>
      </c>
      <c r="P3" s="45">
        <f>O3/12</f>
        <v>4.75</v>
      </c>
      <c r="Q3" s="45">
        <v>84.9</v>
      </c>
      <c r="R3" s="45">
        <f>Q3*(1/12)</f>
        <v>7.0750000000000002</v>
      </c>
      <c r="S3" s="45">
        <v>6</v>
      </c>
      <c r="T3" s="45">
        <f>S3*(1/12)</f>
        <v>0.5</v>
      </c>
      <c r="U3" s="45"/>
      <c r="V3" s="45">
        <f t="shared" ref="V3" si="2">W3+12</f>
        <v>22.1</v>
      </c>
      <c r="W3" s="45">
        <v>10.1</v>
      </c>
      <c r="X3" s="45">
        <f>W3*(1/12)</f>
        <v>0.84166666666666656</v>
      </c>
      <c r="Y3" s="51"/>
      <c r="Z3" s="51"/>
      <c r="AA3" s="51"/>
      <c r="AB3" s="51"/>
      <c r="AC3" s="24">
        <f>W3/12</f>
        <v>0.84166666666666667</v>
      </c>
      <c r="AD3" s="22"/>
      <c r="AE3" s="22"/>
    </row>
    <row r="4" spans="1:31" ht="34.5" customHeight="1" x14ac:dyDescent="0.25">
      <c r="A4" s="24">
        <v>3</v>
      </c>
      <c r="B4" s="27" t="s">
        <v>17</v>
      </c>
      <c r="C4" s="30" t="str">
        <f>IF(A4=1,"HS31",IF(A4=2,"HS75",IF(A4=3,"HS180","HS290")))</f>
        <v>HS180</v>
      </c>
      <c r="D4" s="51"/>
      <c r="E4" s="51"/>
      <c r="F4" s="26" t="s">
        <v>48</v>
      </c>
      <c r="G4" s="51">
        <f>$C$6/2</f>
        <v>5</v>
      </c>
      <c r="H4" s="51" t="s">
        <v>50</v>
      </c>
      <c r="I4" s="24"/>
      <c r="J4" s="47" t="s">
        <v>14</v>
      </c>
      <c r="K4" s="45">
        <v>45</v>
      </c>
      <c r="L4" s="48">
        <f t="shared" si="0"/>
        <v>3.8</v>
      </c>
      <c r="M4" s="45">
        <v>77.8</v>
      </c>
      <c r="N4" s="45">
        <f>M4/12</f>
        <v>6.4833333333333334</v>
      </c>
      <c r="O4" s="47">
        <f t="shared" si="1"/>
        <v>85.8</v>
      </c>
      <c r="P4" s="45">
        <f>O4/12</f>
        <v>7.1499999999999995</v>
      </c>
      <c r="Q4" s="45">
        <v>85.3</v>
      </c>
      <c r="R4" s="45">
        <f>Q4*(1/12)</f>
        <v>7.1083333333333325</v>
      </c>
      <c r="S4" s="45">
        <v>8</v>
      </c>
      <c r="T4" s="45">
        <f>S4*(1/12)</f>
        <v>0.66666666666666663</v>
      </c>
      <c r="U4" s="45"/>
      <c r="V4" s="45">
        <f>W4+6</f>
        <v>28.1</v>
      </c>
      <c r="W4" s="45">
        <v>22.1</v>
      </c>
      <c r="X4" s="45">
        <f>W4*(1/12)</f>
        <v>1.8416666666666668</v>
      </c>
      <c r="Y4" s="64"/>
      <c r="Z4" s="65" t="s">
        <v>28</v>
      </c>
      <c r="AA4" s="65" t="s">
        <v>29</v>
      </c>
      <c r="AB4" s="51"/>
      <c r="AC4" s="24">
        <f>W4/12</f>
        <v>1.8416666666666668</v>
      </c>
      <c r="AD4" s="22"/>
      <c r="AE4" s="22"/>
    </row>
    <row r="5" spans="1:31" x14ac:dyDescent="0.25">
      <c r="A5" s="24"/>
      <c r="B5" s="27" t="s">
        <v>18</v>
      </c>
      <c r="C5" s="30">
        <f>'Stage-Storage (Standard)'!E4</f>
        <v>25</v>
      </c>
      <c r="D5" s="51"/>
      <c r="E5" s="51"/>
      <c r="F5" s="27" t="s">
        <v>42</v>
      </c>
      <c r="G5" s="51">
        <f>(((C5/G4)*IF(C4="HS180",Q4,IF(C4="HS75",Q3,IF(C4="HS290",Q5,Q2)))+(2*IF(C4="HS180",W4,IF(C4="HS75",W3,IF(C4="HS290",W5,W2))))))</f>
        <v>470.7</v>
      </c>
      <c r="H5" s="51" t="s">
        <v>49</v>
      </c>
      <c r="I5" s="24"/>
      <c r="J5" s="48" t="s">
        <v>78</v>
      </c>
      <c r="K5" s="47">
        <v>60</v>
      </c>
      <c r="L5" s="48">
        <f t="shared" si="0"/>
        <v>5</v>
      </c>
      <c r="M5" s="48">
        <v>100.5</v>
      </c>
      <c r="N5" s="48">
        <f>M5/12</f>
        <v>8.375</v>
      </c>
      <c r="O5" s="47">
        <f t="shared" si="1"/>
        <v>108.5</v>
      </c>
      <c r="P5" s="45">
        <f>O5/12</f>
        <v>9.0416666666666661</v>
      </c>
      <c r="Q5" s="47">
        <v>48.3</v>
      </c>
      <c r="R5" s="45">
        <f>Q5*(1/12)</f>
        <v>4.0249999999999995</v>
      </c>
      <c r="S5" s="47">
        <v>8</v>
      </c>
      <c r="T5" s="45">
        <f>S5*(1/12)</f>
        <v>0.66666666666666663</v>
      </c>
      <c r="U5" s="47"/>
      <c r="V5" s="45">
        <f>W5+6</f>
        <v>38.36</v>
      </c>
      <c r="W5" s="47">
        <v>32.36</v>
      </c>
      <c r="X5" s="45">
        <f>W5*(1/12)</f>
        <v>2.6966666666666663</v>
      </c>
      <c r="Y5" s="51"/>
      <c r="Z5" s="51" t="s">
        <v>30</v>
      </c>
      <c r="AA5" s="51" t="s">
        <v>32</v>
      </c>
      <c r="AB5" s="51"/>
      <c r="AC5" s="24">
        <f>W5/12</f>
        <v>2.6966666666666668</v>
      </c>
      <c r="AD5" s="22"/>
      <c r="AE5" s="22"/>
    </row>
    <row r="6" spans="1:31" x14ac:dyDescent="0.25">
      <c r="A6" s="24"/>
      <c r="B6" s="27" t="s">
        <v>19</v>
      </c>
      <c r="C6" s="30">
        <f>'Stage-Storage (Standard)'!E5</f>
        <v>10</v>
      </c>
      <c r="D6" s="51"/>
      <c r="E6" s="51"/>
      <c r="F6" s="27" t="s">
        <v>43</v>
      </c>
      <c r="G6" s="109">
        <f>IF(C4="HS180",((G4*M4+S4*(G4-1))),IF(C4="HS75",((G4*M3+S3*(G4-1))),IF(C4="HS290",(G4*M5+S5*(G4-1)),(G4*M2+S2*(G4-1)))))</f>
        <v>421</v>
      </c>
      <c r="H6" s="51" t="s">
        <v>49</v>
      </c>
      <c r="I6" s="24"/>
      <c r="Y6" s="51"/>
      <c r="Z6" s="51" t="s">
        <v>31</v>
      </c>
      <c r="AA6" s="51" t="s">
        <v>24</v>
      </c>
      <c r="AB6" s="51"/>
      <c r="AC6" s="24"/>
      <c r="AD6" s="22"/>
      <c r="AE6" s="22"/>
    </row>
    <row r="7" spans="1:31" x14ac:dyDescent="0.25">
      <c r="A7" s="24"/>
      <c r="B7" s="27" t="s">
        <v>20</v>
      </c>
      <c r="C7" s="54">
        <f>'Stage-Storage (Standard)'!E6</f>
        <v>0.4</v>
      </c>
      <c r="D7" s="51"/>
      <c r="E7" s="51"/>
      <c r="F7" s="27" t="s">
        <v>44</v>
      </c>
      <c r="G7" s="51">
        <f>$G$6*$G$5</f>
        <v>198164.69999999998</v>
      </c>
      <c r="H7" s="51" t="s">
        <v>51</v>
      </c>
      <c r="I7" s="24"/>
      <c r="Y7" s="51"/>
      <c r="Z7" s="51"/>
      <c r="AA7" s="51"/>
      <c r="AB7" s="51"/>
      <c r="AC7" s="24"/>
      <c r="AD7" s="22"/>
      <c r="AE7" s="22"/>
    </row>
    <row r="8" spans="1:31" x14ac:dyDescent="0.25">
      <c r="A8" s="24"/>
      <c r="B8" s="27" t="s">
        <v>21</v>
      </c>
      <c r="C8" s="30">
        <f>'Stage-Storage (Standard)'!E7</f>
        <v>0</v>
      </c>
      <c r="D8" s="51">
        <f>IF(A12=1,C8,C8*3.28084)</f>
        <v>0</v>
      </c>
      <c r="E8" s="51"/>
      <c r="F8" s="27" t="s">
        <v>46</v>
      </c>
      <c r="G8" s="51">
        <f>IF(C4="HS180",$G$5+12,IF(C4="HS75",$G$5+24,IF(C4="HS290",G5+12,G5+24)))</f>
        <v>482.7</v>
      </c>
      <c r="H8" s="51" t="s">
        <v>49</v>
      </c>
      <c r="I8" s="24"/>
      <c r="Y8" s="51"/>
      <c r="Z8" s="51"/>
      <c r="AA8" s="51"/>
      <c r="AB8" s="51"/>
      <c r="AC8" s="24"/>
      <c r="AD8" s="22"/>
      <c r="AE8" s="22"/>
    </row>
    <row r="9" spans="1:31" x14ac:dyDescent="0.25">
      <c r="A9" s="24"/>
      <c r="B9" s="27" t="s">
        <v>22</v>
      </c>
      <c r="C9" s="30">
        <f>'Stage-Storage (Standard)'!E8</f>
        <v>9</v>
      </c>
      <c r="D9" s="53">
        <f>IF(A12=1,C9,C9*0.393701)</f>
        <v>9</v>
      </c>
      <c r="E9" s="51"/>
      <c r="F9" s="27" t="s">
        <v>45</v>
      </c>
      <c r="G9" s="51">
        <f>IF(C4="HS180",$G$6+24,IF(C4="HS75",$G$6+24,IF(C4="HS290",G6+24,G6+24)))</f>
        <v>445</v>
      </c>
      <c r="H9" s="51" t="s">
        <v>49</v>
      </c>
      <c r="I9" s="24"/>
      <c r="J9" s="24"/>
      <c r="K9" s="24"/>
      <c r="L9" s="24"/>
      <c r="M9" s="24"/>
      <c r="N9" s="24"/>
      <c r="R9" s="51"/>
      <c r="S9" s="51"/>
      <c r="U9" s="51"/>
      <c r="V9" s="51"/>
      <c r="W9" s="51">
        <f>((IF($C$4="HS180",$S$4*1,IF($C$4="HS75",$S$3*1,IF($C$4="HS290",$S$5*1,$S$2*1))))/12)*(($G$5/12)/12*$C$7)</f>
        <v>0.8716666666666667</v>
      </c>
      <c r="X9" s="51"/>
      <c r="Y9" s="51"/>
      <c r="Z9" s="51"/>
      <c r="AA9" s="51"/>
      <c r="AB9" s="51"/>
      <c r="AC9" s="24"/>
      <c r="AD9" s="22"/>
      <c r="AE9" s="22"/>
    </row>
    <row r="10" spans="1:31" x14ac:dyDescent="0.25">
      <c r="A10" s="24"/>
      <c r="B10" s="27" t="s">
        <v>23</v>
      </c>
      <c r="C10" s="30">
        <f>'Stage-Storage (Standard)'!E9</f>
        <v>12</v>
      </c>
      <c r="D10" s="55">
        <f>IF(A12=1,C10,C10*0.393701)</f>
        <v>12</v>
      </c>
      <c r="E10" s="51"/>
      <c r="F10" s="27" t="s">
        <v>47</v>
      </c>
      <c r="G10" s="51">
        <f>G8*G9</f>
        <v>214801.5</v>
      </c>
      <c r="H10" s="51" t="s">
        <v>51</v>
      </c>
      <c r="I10" s="24"/>
      <c r="J10" s="24"/>
      <c r="K10" s="24"/>
      <c r="L10" s="24"/>
      <c r="M10" s="24"/>
      <c r="N10" s="24"/>
      <c r="R10" s="51"/>
      <c r="S10" s="51"/>
      <c r="U10" s="51"/>
      <c r="V10" s="3"/>
      <c r="W10" s="3"/>
      <c r="X10" s="69"/>
      <c r="Y10"/>
      <c r="Z10"/>
      <c r="AA10"/>
      <c r="AB10"/>
      <c r="AC10"/>
    </row>
    <row r="11" spans="1:31" x14ac:dyDescent="0.25">
      <c r="A11" s="24">
        <v>1</v>
      </c>
      <c r="B11" s="27" t="s">
        <v>26</v>
      </c>
      <c r="C11" s="30" t="str">
        <f>IF(A11=1, "Yes", "No")</f>
        <v>Yes</v>
      </c>
      <c r="D11" s="51">
        <v>2</v>
      </c>
      <c r="E11" s="51"/>
      <c r="F11" s="51"/>
      <c r="G11" s="51"/>
      <c r="H11" s="51"/>
      <c r="I11" s="24"/>
      <c r="J11" s="28"/>
      <c r="K11" s="24"/>
      <c r="L11" s="36" t="s">
        <v>141</v>
      </c>
      <c r="M11" s="24">
        <f>(($J$12*144)-$G$7)/1728*$C$7</f>
        <v>3.895208333333338</v>
      </c>
      <c r="N11" s="24" t="s">
        <v>70</v>
      </c>
      <c r="O11" s="51"/>
      <c r="P11" s="113" t="s">
        <v>69</v>
      </c>
      <c r="Q11" s="113"/>
      <c r="R11" s="51"/>
      <c r="S11" s="51"/>
      <c r="U11" s="51"/>
      <c r="V11" s="3"/>
      <c r="W11" s="3"/>
      <c r="X11" s="69"/>
      <c r="Y11"/>
      <c r="Z11"/>
      <c r="AA11"/>
      <c r="AB11"/>
      <c r="AC11"/>
    </row>
    <row r="12" spans="1:31" x14ac:dyDescent="0.25">
      <c r="A12" s="24">
        <v>1</v>
      </c>
      <c r="B12" s="27" t="s">
        <v>27</v>
      </c>
      <c r="C12" s="30" t="str">
        <f>"Standard"</f>
        <v>Standard</v>
      </c>
      <c r="D12" s="51"/>
      <c r="E12" s="51"/>
      <c r="F12" s="27" t="s">
        <v>47</v>
      </c>
      <c r="G12" s="56">
        <f>ROUND(G10/144,0)</f>
        <v>1492</v>
      </c>
      <c r="H12" s="51" t="str">
        <f>IF($A$12=1,"sq.ft","sq.m")</f>
        <v>sq.ft</v>
      </c>
      <c r="I12" s="25" t="s">
        <v>71</v>
      </c>
      <c r="J12" s="24">
        <f>C15/Q13</f>
        <v>1493</v>
      </c>
      <c r="K12" s="24" t="s">
        <v>66</v>
      </c>
      <c r="L12" s="36"/>
      <c r="M12" s="24"/>
      <c r="N12" s="24"/>
      <c r="O12" s="51"/>
      <c r="P12" s="66" t="s">
        <v>67</v>
      </c>
      <c r="Q12" s="51">
        <f>IF(A12=1,1,0.0254)</f>
        <v>1</v>
      </c>
      <c r="R12" s="51"/>
      <c r="S12" s="51"/>
      <c r="T12" s="51"/>
      <c r="U12" s="51"/>
      <c r="V12" s="3"/>
      <c r="W12" s="3"/>
      <c r="X12"/>
      <c r="Y12"/>
      <c r="Z12"/>
      <c r="AA12"/>
      <c r="AB12"/>
      <c r="AC12"/>
    </row>
    <row r="13" spans="1:31" ht="17.25" x14ac:dyDescent="0.25">
      <c r="A13" s="24"/>
      <c r="B13" s="27" t="s">
        <v>33</v>
      </c>
      <c r="C13" s="52">
        <f>(VLOOKUP(C4,J1:K5,2,FALSE))+C9+C10</f>
        <v>66</v>
      </c>
      <c r="D13" s="51" t="s">
        <v>49</v>
      </c>
      <c r="E13" s="51"/>
      <c r="F13" s="27" t="s">
        <v>44</v>
      </c>
      <c r="G13" s="56">
        <f>G7/144</f>
        <v>1376.14375</v>
      </c>
      <c r="H13" s="51" t="str">
        <f>IF($A$12=1,"sq.ft","sq.m")</f>
        <v>sq.ft</v>
      </c>
      <c r="I13" s="24">
        <f>CONVERT(G12,"ft2","m2")</f>
        <v>138.61133568</v>
      </c>
      <c r="J13" s="24"/>
      <c r="K13" s="24"/>
      <c r="L13" s="36" t="s">
        <v>73</v>
      </c>
      <c r="M13" s="24">
        <v>2.83168E-2</v>
      </c>
      <c r="N13" s="24" t="s">
        <v>72</v>
      </c>
      <c r="O13" s="51"/>
      <c r="P13" s="66" t="s">
        <v>68</v>
      </c>
      <c r="Q13" s="51">
        <f>IF(A12=1,1,1/10.7639)</f>
        <v>1</v>
      </c>
      <c r="R13" s="51"/>
      <c r="S13" s="51"/>
      <c r="T13" s="51"/>
      <c r="U13" s="51"/>
      <c r="V13" s="3"/>
      <c r="W13" s="3"/>
      <c r="X13"/>
      <c r="Y13"/>
      <c r="Z13"/>
      <c r="AA13"/>
      <c r="AB13"/>
      <c r="AC13"/>
    </row>
    <row r="14" spans="1:31" x14ac:dyDescent="0.25">
      <c r="A14" s="24"/>
      <c r="B14" s="27" t="s">
        <v>34</v>
      </c>
      <c r="C14" s="30">
        <f>IF(C4="HS75",K3,IF(C4="HS180",K4,IF(C4="HS290",K5,K2)))</f>
        <v>45</v>
      </c>
      <c r="D14" s="51"/>
      <c r="E14" s="51"/>
      <c r="F14" s="51"/>
      <c r="G14" s="51"/>
      <c r="H14" s="51"/>
      <c r="I14" s="24">
        <f>CONVERT(G13,"ft2","m2")</f>
        <v>127.84793785199999</v>
      </c>
      <c r="J14" s="24"/>
      <c r="K14" s="24"/>
      <c r="L14" s="24"/>
      <c r="M14" s="24"/>
      <c r="N14" s="24"/>
      <c r="O14" s="51"/>
      <c r="P14" s="51"/>
      <c r="Q14" s="51"/>
      <c r="R14" s="51"/>
      <c r="S14" s="51"/>
      <c r="T14" s="51"/>
      <c r="U14" s="51"/>
      <c r="V14" s="67"/>
      <c r="W14" s="51"/>
      <c r="X14" s="51"/>
      <c r="Y14" s="51"/>
      <c r="Z14" s="51"/>
      <c r="AA14" s="51"/>
      <c r="AB14" s="51"/>
      <c r="AC14" s="24"/>
      <c r="AD14" s="22"/>
      <c r="AE14" s="22"/>
    </row>
    <row r="15" spans="1:31" ht="27.75" customHeight="1" x14ac:dyDescent="0.25">
      <c r="A15" s="24"/>
      <c r="B15" s="57" t="s">
        <v>71</v>
      </c>
      <c r="C15" s="58">
        <f>IF($A$11=1,'Stage-Storage (Standard)'!D11,'Stage-Storage (Standard)'!D11)</f>
        <v>1493</v>
      </c>
      <c r="D15" s="51"/>
      <c r="E15" s="51"/>
      <c r="F15" s="51" t="s">
        <v>74</v>
      </c>
      <c r="G15" s="51"/>
      <c r="H15" s="51" t="str">
        <f>IF(A11=1,CONCATENATE(G12," ",H12)," ")</f>
        <v>1492 sq.ft</v>
      </c>
      <c r="I15" s="24"/>
      <c r="J15" s="24"/>
      <c r="K15" s="24"/>
      <c r="L15" s="24"/>
      <c r="M15" s="24"/>
      <c r="N15" s="24"/>
      <c r="O15" s="51"/>
      <c r="P15" s="51"/>
      <c r="Q15" s="51"/>
      <c r="S15" s="68" t="s">
        <v>84</v>
      </c>
      <c r="T15" s="68" t="s">
        <v>85</v>
      </c>
      <c r="U15" s="68" t="s">
        <v>86</v>
      </c>
      <c r="V15" s="68" t="s">
        <v>87</v>
      </c>
      <c r="W15" s="51"/>
      <c r="X15" s="51"/>
      <c r="Y15" s="51"/>
      <c r="AA15" s="51"/>
      <c r="AB15" s="51"/>
      <c r="AC15" s="24"/>
      <c r="AD15" s="22"/>
      <c r="AE15" s="24"/>
    </row>
    <row r="16" spans="1:31" ht="60" customHeight="1" x14ac:dyDescent="0.25">
      <c r="A16" s="24"/>
      <c r="B16" s="29" t="s">
        <v>15</v>
      </c>
      <c r="C16" s="29" t="s">
        <v>62</v>
      </c>
      <c r="D16" s="29" t="s">
        <v>63</v>
      </c>
      <c r="E16" s="29" t="s">
        <v>64</v>
      </c>
      <c r="F16" s="29" t="s">
        <v>65</v>
      </c>
      <c r="G16" s="59" t="s">
        <v>82</v>
      </c>
      <c r="H16" s="60" t="s">
        <v>83</v>
      </c>
      <c r="I16" s="40" t="s">
        <v>75</v>
      </c>
      <c r="J16" s="40" t="s">
        <v>76</v>
      </c>
      <c r="O16" s="29" t="s">
        <v>80</v>
      </c>
      <c r="P16" s="29" t="s">
        <v>79</v>
      </c>
      <c r="Q16" s="29" t="s">
        <v>35</v>
      </c>
      <c r="R16" s="29" t="s">
        <v>36</v>
      </c>
      <c r="S16" s="29" t="s">
        <v>38</v>
      </c>
      <c r="T16" s="29" t="s">
        <v>37</v>
      </c>
      <c r="U16" s="29" t="s">
        <v>40</v>
      </c>
      <c r="V16" s="29" t="s">
        <v>39</v>
      </c>
      <c r="W16" s="29" t="s">
        <v>41</v>
      </c>
      <c r="X16" s="29" t="s">
        <v>59</v>
      </c>
      <c r="Y16" s="29" t="s">
        <v>52</v>
      </c>
      <c r="Z16" s="29" t="s">
        <v>60</v>
      </c>
      <c r="AA16" s="29" t="s">
        <v>57</v>
      </c>
      <c r="AB16" s="29" t="s">
        <v>58</v>
      </c>
      <c r="AC16" s="24"/>
      <c r="AD16" s="22"/>
      <c r="AE16" s="24"/>
    </row>
    <row r="17" spans="1:31" x14ac:dyDescent="0.25">
      <c r="A17" s="24" t="s">
        <v>140</v>
      </c>
      <c r="B17" s="30">
        <v>1</v>
      </c>
      <c r="C17" s="31">
        <v>0.182731481481481</v>
      </c>
      <c r="D17" s="31">
        <v>0</v>
      </c>
      <c r="E17" s="31">
        <v>0.12497685185185185</v>
      </c>
      <c r="F17" s="31">
        <v>0</v>
      </c>
      <c r="G17" s="61">
        <v>0</v>
      </c>
      <c r="H17" s="61">
        <v>0</v>
      </c>
      <c r="I17" s="43">
        <v>5.74E-2</v>
      </c>
      <c r="J17" s="41">
        <v>1.6999999999999999E-3</v>
      </c>
      <c r="O17" s="31">
        <f>IF(P17="","",IF(P17=0,$C$8,($C$8+P17/100)))</f>
        <v>0.66</v>
      </c>
      <c r="P17" s="30">
        <f>ROUNDUP(C13,0)</f>
        <v>66</v>
      </c>
      <c r="Q17" s="30" t="str">
        <f>IF(P17="","",IF($A$4=1,IF($C$13-P17&lt;$D$10,("ABOVE"), IF($D$9&lt;P17,("CHAM"),"BELOW")),IF($C$13-P17&lt;$D$10,("ABOVE"), IF($D$9&lt;P17,("CHAM"),"BELOW"))))</f>
        <v>ABOVE</v>
      </c>
      <c r="R17" s="30">
        <f t="shared" ref="R17:R58" si="3">IF(P17="","",IF(Q17="ABOVE",0,IF(Q17="BELOW",0,IF(R16&gt;=1,R16+1,1))))</f>
        <v>0</v>
      </c>
      <c r="S17" s="31">
        <f>IF(R17="","",(IF(R17=0,0,VLOOKUP(R17,$B$17:$J$132,IF($C$4="HS180",2,IF(C$4="HS75",4,IF(C$4="HS290",6,IF(C$4="HS31",8))))))))</f>
        <v>0</v>
      </c>
      <c r="T17" s="31">
        <f>IF(R17="","",(IF(R17=0,0,VLOOKUP(R17,$B$17:$J$132,IF($C$4="HS180",3,IF(C$4="HS75",5,IF(C$4="HS290",7,9)))))))</f>
        <v>0</v>
      </c>
      <c r="U17" s="31">
        <f>IF(S17="","",S17*$C$5)</f>
        <v>0</v>
      </c>
      <c r="V17" s="31">
        <f>IF(T17="","",T17*$C$6)</f>
        <v>0</v>
      </c>
      <c r="W17" s="31">
        <f>MAX(IF($A$11=2,IF(P17=0,0,(IF(Q17="","",(AA17*$C$5)+(AB17*$C$6)))),IF(P17=0,0,(IF(Q17="","",(AA17*$C$5)+(AB17*$C$6)+$M$11))))-((((IF($C$4="HS180",$S$4*1,IF($C$4="HS75",$S$3*1,IF($C$4="HS290",$S$5*1,$S$2*1))))/144)*($G$5/12)))*$C$7,0)</f>
        <v>49.766666666666673</v>
      </c>
      <c r="X17" s="31">
        <f>IF(P17="","",(U17+V17+W17))</f>
        <v>49.766666666666673</v>
      </c>
      <c r="Y17" s="31">
        <f>IF(P18="",0,(Y18+X17))</f>
        <v>5080.1678472222202</v>
      </c>
      <c r="Z17" s="31">
        <f>IF(P17="","",(IF(P17=0,$C$8,(P17*(1/12)+$C$8))))</f>
        <v>5.5</v>
      </c>
      <c r="AA17" s="31">
        <f>IF(P17="","",(IF($C$4="HS180",((($O$4*$Q$4)/1728)-S17)*($C$7),(IF($C$4="HS75",((($O$3*$Q$3)/1728)-S17)*($C$7),(IF($C$4="HS290",((($O$5*$Q$5)/1728)-S17)*($C$7),((($O$2*$Q$2)/1728)-S17)*($C$7))))))))</f>
        <v>1.6941527777777781</v>
      </c>
      <c r="AB17" s="31">
        <f>IF(P17="","",(IF($C$4="HS180",((($O$4*$W$4)/1728)-T17)*($C$7),(IF($C$4="HS75",((($O$3*$W$3)/1728)-T17)*($C$7),(IF($C$4="HS290",((($O$5*$W$5)/1728)-T17)*($C$7),((($O$2*$W$2)/1728)-T17)*($C$7))))))))</f>
        <v>0.4389305555555556</v>
      </c>
      <c r="AC17" s="24"/>
      <c r="AD17" s="22"/>
      <c r="AE17" s="24"/>
    </row>
    <row r="18" spans="1:31" x14ac:dyDescent="0.25">
      <c r="A18" s="24"/>
      <c r="B18" s="30">
        <v>2</v>
      </c>
      <c r="C18" s="31">
        <v>0.31384259259259262</v>
      </c>
      <c r="D18" s="31">
        <f>15.33-15.32</f>
        <v>9.9999999999997868E-3</v>
      </c>
      <c r="E18" s="31">
        <v>0.30066550925925922</v>
      </c>
      <c r="F18" s="31">
        <v>0.01</v>
      </c>
      <c r="G18" s="61">
        <v>7.0000000000000007E-2</v>
      </c>
      <c r="H18" s="61">
        <v>0.02</v>
      </c>
      <c r="I18" s="43">
        <v>0.20680000000000001</v>
      </c>
      <c r="J18" s="41">
        <v>6.0000000000000001E-3</v>
      </c>
      <c r="O18" s="31">
        <f t="shared" ref="O18:O59" si="4">IF(P18="","",IF(P18=0,$C$8,($C$8+P18/100)))</f>
        <v>0.65</v>
      </c>
      <c r="P18" s="30">
        <f>IF(P17="","",IF(P17-1&gt;=0,P17-1,""))</f>
        <v>65</v>
      </c>
      <c r="Q18" s="30" t="str">
        <f t="shared" ref="Q18:Q59" si="5">IF(P18="","",IF($A$4=1,IF($C$13-P18&lt;$D$10,("ABOVE"), IF($D$9&lt;P18,("CHAM"),"BELOW")),IF($C$13-P18&lt;$D$10,("ABOVE"), IF($D$9&lt;P18,("CHAM"),"BELOW"))))</f>
        <v>ABOVE</v>
      </c>
      <c r="R18" s="30">
        <f t="shared" si="3"/>
        <v>0</v>
      </c>
      <c r="S18" s="31">
        <f t="shared" ref="S18:S59" si="6">IF(R18="","",(IF(R18=0,0,VLOOKUP(R18,$B$17:$J$132,IF($C$4="HS180",2,IF(C$4="HS75",4,IF(C$4="HS290",6,IF(C$4="HS31",8))))))))</f>
        <v>0</v>
      </c>
      <c r="T18" s="31">
        <f t="shared" ref="T18:T81" si="7">IF(R18="","",(IF(R18=0,0,VLOOKUP(R18,$B$17:$J$132,IF($C$4="HS180",3,IF(C$4="HS75",5,IF(C$4="HS290",7,9)))))))</f>
        <v>0</v>
      </c>
      <c r="U18" s="31">
        <f>IF(S18="","",S18*$C$5)</f>
        <v>0</v>
      </c>
      <c r="V18" s="31">
        <f>IF(T18="","",T18*$C$6)</f>
        <v>0</v>
      </c>
      <c r="W18" s="31">
        <f t="shared" ref="W18:W81" si="8">MAX(IF($A$11=2,IF(P18=0,0,(IF(Q18="","",(AA18*$C$5)+(AB18*$C$6)))),IF(P18=0,0,(IF(Q18="","",(AA18*$C$5)+(AB18*$C$6)+$M$11))))-((((IF($C$4="HS180",$S$4*1,IF($C$4="HS75",$S$3*1,IF($C$4="HS290",$S$5*1,$S$2*1))))/144)*($G$5/12)))*$C$7,0)</f>
        <v>49.766666666666673</v>
      </c>
      <c r="X18" s="31">
        <f t="shared" ref="X18:X59" si="9">IF(P18="","",(U18+V18+W18))</f>
        <v>49.766666666666673</v>
      </c>
      <c r="Y18" s="31">
        <f t="shared" ref="Y18:Y37" si="10">IF(P19="",0,(Y19+X18))</f>
        <v>5030.4011805555538</v>
      </c>
      <c r="Z18" s="31">
        <f t="shared" ref="Z18:Z59" si="11">IF(P18="","",(IF(P18=0,$C$8,(P18*(1/12)+$C$8))))</f>
        <v>5.4166666666666661</v>
      </c>
      <c r="AA18" s="31">
        <f t="shared" ref="AA18:AA81" si="12">IF(P18="","",(IF($C$4="HS180",((($O$4*$Q$4)/1728)-S18)*($C$7),(IF($C$4="HS75",((($O$3*$Q$3)/1728)-S18)*($C$7),(IF($C$4="HS290",((($O$5*$Q$5)/1728)-S18)*($C$7),((($O$2*$Q$2)/1728)-S18)*($C$7))))))))</f>
        <v>1.6941527777777781</v>
      </c>
      <c r="AB18" s="31">
        <f t="shared" ref="AB18:AB81" si="13">IF(P18="","",(IF($C$4="HS180",((($O$4*$W$4)/1728)-T18)*($C$7),(IF($C$4="HS75",((($O$3*$W$3)/1728)-T18)*($C$7),(IF($C$4="HS290",((($O$5*$W$5)/1728)-T18)*($C$7),((($O$2*$W$2)/1728)-T18)*($C$7))))))))</f>
        <v>0.4389305555555556</v>
      </c>
      <c r="AC18" s="24"/>
      <c r="AD18" s="22"/>
      <c r="AE18" s="24"/>
    </row>
    <row r="19" spans="1:31" x14ac:dyDescent="0.25">
      <c r="A19" s="24"/>
      <c r="B19" s="30">
        <v>3</v>
      </c>
      <c r="C19" s="31">
        <v>0.44235532407407402</v>
      </c>
      <c r="D19" s="31">
        <f>15.32-15.29</f>
        <v>3.0000000000001137E-2</v>
      </c>
      <c r="E19" s="31">
        <v>0.61634259259259261</v>
      </c>
      <c r="F19" s="31">
        <v>0.02</v>
      </c>
      <c r="G19" s="61">
        <v>0.18</v>
      </c>
      <c r="H19" s="61">
        <v>0.04</v>
      </c>
      <c r="I19" s="43">
        <v>0.37159999999999999</v>
      </c>
      <c r="J19" s="41">
        <v>1.24E-2</v>
      </c>
      <c r="O19" s="31">
        <f t="shared" si="4"/>
        <v>0.64</v>
      </c>
      <c r="P19" s="30">
        <f t="shared" ref="P19:P82" si="14">IF(P18="","",IF(P18-1&gt;=0,P18-1,""))</f>
        <v>64</v>
      </c>
      <c r="Q19" s="30" t="str">
        <f t="shared" si="5"/>
        <v>ABOVE</v>
      </c>
      <c r="R19" s="30">
        <f t="shared" si="3"/>
        <v>0</v>
      </c>
      <c r="S19" s="31">
        <f t="shared" si="6"/>
        <v>0</v>
      </c>
      <c r="T19" s="31">
        <f t="shared" si="7"/>
        <v>0</v>
      </c>
      <c r="U19" s="31">
        <f t="shared" ref="U19:U59" si="15">IF(S19="","",S19*$C$5)</f>
        <v>0</v>
      </c>
      <c r="V19" s="31">
        <f t="shared" ref="V19:V59" si="16">IF(T19="","",T19*$C$6)</f>
        <v>0</v>
      </c>
      <c r="W19" s="31">
        <f t="shared" si="8"/>
        <v>49.766666666666673</v>
      </c>
      <c r="X19" s="31">
        <f t="shared" si="9"/>
        <v>49.766666666666673</v>
      </c>
      <c r="Y19" s="31">
        <f t="shared" si="10"/>
        <v>4980.6345138888873</v>
      </c>
      <c r="Z19" s="31">
        <f t="shared" si="11"/>
        <v>5.333333333333333</v>
      </c>
      <c r="AA19" s="31">
        <f t="shared" si="12"/>
        <v>1.6941527777777781</v>
      </c>
      <c r="AB19" s="31">
        <f t="shared" si="13"/>
        <v>0.4389305555555556</v>
      </c>
      <c r="AC19" s="32"/>
      <c r="AD19" s="22"/>
      <c r="AE19" s="24"/>
    </row>
    <row r="20" spans="1:31" x14ac:dyDescent="0.25">
      <c r="A20" s="24"/>
      <c r="B20" s="30">
        <v>4</v>
      </c>
      <c r="C20" s="31">
        <v>0.62631365740740741</v>
      </c>
      <c r="D20" s="31">
        <f>15.29-15.24</f>
        <v>4.9999999999998934E-2</v>
      </c>
      <c r="E20" s="31">
        <v>0.85162037037037031</v>
      </c>
      <c r="F20" s="31">
        <v>0.03</v>
      </c>
      <c r="G20" s="61">
        <v>0.27</v>
      </c>
      <c r="H20" s="61">
        <v>7.0000000000000007E-2</v>
      </c>
      <c r="I20" s="43">
        <v>0.62239999999999995</v>
      </c>
      <c r="J20" s="41">
        <v>1.7299999999999999E-2</v>
      </c>
      <c r="O20" s="31">
        <f t="shared" si="4"/>
        <v>0.63</v>
      </c>
      <c r="P20" s="30">
        <f t="shared" si="14"/>
        <v>63</v>
      </c>
      <c r="Q20" s="30" t="str">
        <f t="shared" si="5"/>
        <v>ABOVE</v>
      </c>
      <c r="R20" s="30">
        <f t="shared" si="3"/>
        <v>0</v>
      </c>
      <c r="S20" s="31">
        <f t="shared" si="6"/>
        <v>0</v>
      </c>
      <c r="T20" s="31">
        <f t="shared" si="7"/>
        <v>0</v>
      </c>
      <c r="U20" s="31">
        <f t="shared" si="15"/>
        <v>0</v>
      </c>
      <c r="V20" s="31">
        <f t="shared" si="16"/>
        <v>0</v>
      </c>
      <c r="W20" s="31">
        <f t="shared" si="8"/>
        <v>49.766666666666673</v>
      </c>
      <c r="X20" s="31">
        <f t="shared" si="9"/>
        <v>49.766666666666673</v>
      </c>
      <c r="Y20" s="31">
        <f t="shared" si="10"/>
        <v>4930.8678472222209</v>
      </c>
      <c r="Z20" s="31">
        <f t="shared" si="11"/>
        <v>5.25</v>
      </c>
      <c r="AA20" s="31">
        <f t="shared" si="12"/>
        <v>1.6941527777777781</v>
      </c>
      <c r="AB20" s="31">
        <f t="shared" si="13"/>
        <v>0.4389305555555556</v>
      </c>
      <c r="AC20" s="24"/>
      <c r="AD20" s="22"/>
      <c r="AE20" s="24"/>
    </row>
    <row r="21" spans="1:31" x14ac:dyDescent="0.25">
      <c r="A21" s="24"/>
      <c r="B21" s="30">
        <v>5</v>
      </c>
      <c r="C21" s="31">
        <v>1.0240046296296297</v>
      </c>
      <c r="D21" s="31">
        <f>15.24-15.17</f>
        <v>7.0000000000000284E-2</v>
      </c>
      <c r="E21" s="31">
        <v>1.011556712962963</v>
      </c>
      <c r="F21" s="31">
        <v>0.04</v>
      </c>
      <c r="G21" s="61">
        <v>0.35</v>
      </c>
      <c r="H21" s="61">
        <v>0.09</v>
      </c>
      <c r="I21" s="43">
        <v>0.7732</v>
      </c>
      <c r="J21" s="41">
        <v>2.1499999999999998E-2</v>
      </c>
      <c r="O21" s="31">
        <f t="shared" si="4"/>
        <v>0.62</v>
      </c>
      <c r="P21" s="30">
        <f t="shared" si="14"/>
        <v>62</v>
      </c>
      <c r="Q21" s="30" t="str">
        <f t="shared" si="5"/>
        <v>ABOVE</v>
      </c>
      <c r="R21" s="30">
        <f t="shared" si="3"/>
        <v>0</v>
      </c>
      <c r="S21" s="31">
        <f t="shared" si="6"/>
        <v>0</v>
      </c>
      <c r="T21" s="31">
        <f t="shared" si="7"/>
        <v>0</v>
      </c>
      <c r="U21" s="31">
        <f t="shared" si="15"/>
        <v>0</v>
      </c>
      <c r="V21" s="31">
        <f t="shared" si="16"/>
        <v>0</v>
      </c>
      <c r="W21" s="31">
        <f t="shared" si="8"/>
        <v>49.766666666666673</v>
      </c>
      <c r="X21" s="31">
        <f t="shared" si="9"/>
        <v>49.766666666666673</v>
      </c>
      <c r="Y21" s="31">
        <f t="shared" si="10"/>
        <v>4881.1011805555545</v>
      </c>
      <c r="Z21" s="31">
        <f t="shared" si="11"/>
        <v>5.1666666666666661</v>
      </c>
      <c r="AA21" s="31">
        <f t="shared" si="12"/>
        <v>1.6941527777777781</v>
      </c>
      <c r="AB21" s="31">
        <f t="shared" si="13"/>
        <v>0.4389305555555556</v>
      </c>
      <c r="AC21" s="24"/>
      <c r="AD21" s="22"/>
      <c r="AE21" s="24"/>
    </row>
    <row r="22" spans="1:31" x14ac:dyDescent="0.25">
      <c r="A22" s="24"/>
      <c r="B22" s="30">
        <v>6</v>
      </c>
      <c r="C22" s="31">
        <v>1.2720486111111111</v>
      </c>
      <c r="D22" s="31">
        <f>15.17-15.09</f>
        <v>8.0000000000000071E-2</v>
      </c>
      <c r="E22" s="31">
        <v>1.1383796296296296</v>
      </c>
      <c r="F22" s="31">
        <v>0.05</v>
      </c>
      <c r="G22" s="61">
        <v>0.46</v>
      </c>
      <c r="H22" s="61">
        <v>0.11</v>
      </c>
      <c r="I22" s="43">
        <v>0.8871</v>
      </c>
      <c r="J22" s="41">
        <v>2.5100000000000001E-2</v>
      </c>
      <c r="O22" s="31">
        <f t="shared" si="4"/>
        <v>0.61</v>
      </c>
      <c r="P22" s="30">
        <f t="shared" si="14"/>
        <v>61</v>
      </c>
      <c r="Q22" s="30" t="str">
        <f t="shared" si="5"/>
        <v>ABOVE</v>
      </c>
      <c r="R22" s="30">
        <f t="shared" si="3"/>
        <v>0</v>
      </c>
      <c r="S22" s="31">
        <f t="shared" si="6"/>
        <v>0</v>
      </c>
      <c r="T22" s="31">
        <f t="shared" si="7"/>
        <v>0</v>
      </c>
      <c r="U22" s="31">
        <f t="shared" si="15"/>
        <v>0</v>
      </c>
      <c r="V22" s="31">
        <f t="shared" si="16"/>
        <v>0</v>
      </c>
      <c r="W22" s="31">
        <f t="shared" si="8"/>
        <v>49.766666666666673</v>
      </c>
      <c r="X22" s="31">
        <f t="shared" si="9"/>
        <v>49.766666666666673</v>
      </c>
      <c r="Y22" s="31">
        <f t="shared" si="10"/>
        <v>4831.3345138888881</v>
      </c>
      <c r="Z22" s="31">
        <f t="shared" si="11"/>
        <v>5.083333333333333</v>
      </c>
      <c r="AA22" s="31">
        <f t="shared" si="12"/>
        <v>1.6941527777777781</v>
      </c>
      <c r="AB22" s="31">
        <f t="shared" si="13"/>
        <v>0.4389305555555556</v>
      </c>
      <c r="AC22" s="24"/>
      <c r="AD22" s="22"/>
      <c r="AE22" s="24"/>
    </row>
    <row r="23" spans="1:31" x14ac:dyDescent="0.25">
      <c r="A23" s="24"/>
      <c r="B23" s="30">
        <v>7</v>
      </c>
      <c r="C23" s="31">
        <v>1.4614930555555556</v>
      </c>
      <c r="D23" s="31">
        <f>15.09-14.99</f>
        <v>9.9999999999999645E-2</v>
      </c>
      <c r="E23" s="31">
        <v>1.2436747685185185</v>
      </c>
      <c r="F23" s="31">
        <v>0.06</v>
      </c>
      <c r="G23" s="61">
        <v>0.72</v>
      </c>
      <c r="H23" s="61">
        <v>0.14000000000000001</v>
      </c>
      <c r="I23" s="43">
        <v>0.97760000000000002</v>
      </c>
      <c r="J23" s="41">
        <v>2.8400000000000002E-2</v>
      </c>
      <c r="O23" s="31">
        <f t="shared" si="4"/>
        <v>0.6</v>
      </c>
      <c r="P23" s="30">
        <f t="shared" si="14"/>
        <v>60</v>
      </c>
      <c r="Q23" s="30" t="str">
        <f t="shared" si="5"/>
        <v>ABOVE</v>
      </c>
      <c r="R23" s="30">
        <f t="shared" si="3"/>
        <v>0</v>
      </c>
      <c r="S23" s="31">
        <f t="shared" si="6"/>
        <v>0</v>
      </c>
      <c r="T23" s="31">
        <f t="shared" si="7"/>
        <v>0</v>
      </c>
      <c r="U23" s="31">
        <f t="shared" si="15"/>
        <v>0</v>
      </c>
      <c r="V23" s="31">
        <f t="shared" si="16"/>
        <v>0</v>
      </c>
      <c r="W23" s="31">
        <f t="shared" si="8"/>
        <v>49.766666666666673</v>
      </c>
      <c r="X23" s="31">
        <f t="shared" si="9"/>
        <v>49.766666666666673</v>
      </c>
      <c r="Y23" s="31">
        <f t="shared" si="10"/>
        <v>4781.5678472222216</v>
      </c>
      <c r="Z23" s="31">
        <f t="shared" si="11"/>
        <v>5</v>
      </c>
      <c r="AA23" s="31">
        <f t="shared" si="12"/>
        <v>1.6941527777777781</v>
      </c>
      <c r="AB23" s="31">
        <f t="shared" si="13"/>
        <v>0.4389305555555556</v>
      </c>
      <c r="AC23" s="24"/>
      <c r="AD23" s="22"/>
      <c r="AE23" s="24"/>
    </row>
    <row r="24" spans="1:31" x14ac:dyDescent="0.25">
      <c r="A24" s="24"/>
      <c r="B24" s="30">
        <v>8</v>
      </c>
      <c r="C24" s="31">
        <v>1.6197048611111111</v>
      </c>
      <c r="D24" s="31">
        <f>14.99-14.87</f>
        <v>0.12000000000000099</v>
      </c>
      <c r="E24" s="31">
        <v>1.3330324074074074</v>
      </c>
      <c r="F24" s="31">
        <v>0.06</v>
      </c>
      <c r="G24" s="61">
        <v>0.91</v>
      </c>
      <c r="H24" s="61">
        <v>0.18</v>
      </c>
      <c r="I24" s="43">
        <v>1.0532999999999999</v>
      </c>
      <c r="J24" s="41">
        <v>3.1300000000000001E-2</v>
      </c>
      <c r="O24" s="31">
        <f t="shared" si="4"/>
        <v>0.59</v>
      </c>
      <c r="P24" s="30">
        <f t="shared" si="14"/>
        <v>59</v>
      </c>
      <c r="Q24" s="30" t="str">
        <f t="shared" si="5"/>
        <v>ABOVE</v>
      </c>
      <c r="R24" s="30">
        <f t="shared" si="3"/>
        <v>0</v>
      </c>
      <c r="S24" s="31">
        <f t="shared" si="6"/>
        <v>0</v>
      </c>
      <c r="T24" s="31">
        <f t="shared" si="7"/>
        <v>0</v>
      </c>
      <c r="U24" s="31">
        <f t="shared" si="15"/>
        <v>0</v>
      </c>
      <c r="V24" s="31">
        <f t="shared" si="16"/>
        <v>0</v>
      </c>
      <c r="W24" s="31">
        <f t="shared" si="8"/>
        <v>49.766666666666673</v>
      </c>
      <c r="X24" s="31">
        <f t="shared" si="9"/>
        <v>49.766666666666673</v>
      </c>
      <c r="Y24" s="31">
        <f t="shared" si="10"/>
        <v>4731.8011805555552</v>
      </c>
      <c r="Z24" s="31">
        <f t="shared" si="11"/>
        <v>4.9166666666666661</v>
      </c>
      <c r="AA24" s="31">
        <f t="shared" si="12"/>
        <v>1.6941527777777781</v>
      </c>
      <c r="AB24" s="31">
        <f t="shared" si="13"/>
        <v>0.4389305555555556</v>
      </c>
      <c r="AC24" s="24"/>
      <c r="AD24" s="22"/>
      <c r="AE24" s="24"/>
    </row>
    <row r="25" spans="1:31" x14ac:dyDescent="0.25">
      <c r="A25" s="24"/>
      <c r="B25" s="30">
        <v>9</v>
      </c>
      <c r="C25" s="31">
        <v>1.7567418981481482</v>
      </c>
      <c r="D25" s="31">
        <f>14.87-14.72</f>
        <v>0.14999999999999858</v>
      </c>
      <c r="E25" s="31">
        <v>1.4107581018518518</v>
      </c>
      <c r="F25" s="31">
        <v>7.0000000000000007E-2</v>
      </c>
      <c r="G25" s="61">
        <v>1.04</v>
      </c>
      <c r="H25" s="61">
        <v>0.2</v>
      </c>
      <c r="I25" s="43">
        <v>1.1151</v>
      </c>
      <c r="J25" s="41">
        <v>3.4000000000000002E-2</v>
      </c>
      <c r="O25" s="31">
        <f t="shared" si="4"/>
        <v>0.57999999999999996</v>
      </c>
      <c r="P25" s="30">
        <f t="shared" si="14"/>
        <v>58</v>
      </c>
      <c r="Q25" s="30" t="str">
        <f t="shared" si="5"/>
        <v>ABOVE</v>
      </c>
      <c r="R25" s="30">
        <f t="shared" si="3"/>
        <v>0</v>
      </c>
      <c r="S25" s="31">
        <f t="shared" si="6"/>
        <v>0</v>
      </c>
      <c r="T25" s="31">
        <f t="shared" si="7"/>
        <v>0</v>
      </c>
      <c r="U25" s="31">
        <f t="shared" si="15"/>
        <v>0</v>
      </c>
      <c r="V25" s="31">
        <f t="shared" si="16"/>
        <v>0</v>
      </c>
      <c r="W25" s="31">
        <f t="shared" si="8"/>
        <v>49.766666666666673</v>
      </c>
      <c r="X25" s="31">
        <f t="shared" si="9"/>
        <v>49.766666666666673</v>
      </c>
      <c r="Y25" s="31">
        <f t="shared" si="10"/>
        <v>4682.0345138888888</v>
      </c>
      <c r="Z25" s="31">
        <f t="shared" si="11"/>
        <v>4.833333333333333</v>
      </c>
      <c r="AA25" s="31">
        <f t="shared" si="12"/>
        <v>1.6941527777777781</v>
      </c>
      <c r="AB25" s="31">
        <f t="shared" si="13"/>
        <v>0.4389305555555556</v>
      </c>
      <c r="AC25" s="24"/>
      <c r="AD25" s="22"/>
      <c r="AE25" s="24"/>
    </row>
    <row r="26" spans="1:31" x14ac:dyDescent="0.25">
      <c r="A26" s="24"/>
      <c r="B26" s="30">
        <v>10</v>
      </c>
      <c r="C26" s="31">
        <v>1.8778587962962963</v>
      </c>
      <c r="D26" s="31">
        <f>14.72-14.56</f>
        <v>0.16000000000000014</v>
      </c>
      <c r="E26" s="31">
        <v>1.4812094907407409</v>
      </c>
      <c r="F26" s="31">
        <v>0.08</v>
      </c>
      <c r="G26" s="61">
        <v>1.1499999999999999</v>
      </c>
      <c r="H26" s="61">
        <v>0.24</v>
      </c>
      <c r="I26" s="43">
        <v>1.1637999999999999</v>
      </c>
      <c r="J26" s="41">
        <v>3.6400000000000002E-2</v>
      </c>
      <c r="O26" s="31">
        <f t="shared" si="4"/>
        <v>0.56999999999999995</v>
      </c>
      <c r="P26" s="30">
        <f t="shared" si="14"/>
        <v>57</v>
      </c>
      <c r="Q26" s="30" t="str">
        <f t="shared" si="5"/>
        <v>ABOVE</v>
      </c>
      <c r="R26" s="30">
        <f t="shared" si="3"/>
        <v>0</v>
      </c>
      <c r="S26" s="31">
        <f t="shared" si="6"/>
        <v>0</v>
      </c>
      <c r="T26" s="31">
        <f t="shared" si="7"/>
        <v>0</v>
      </c>
      <c r="U26" s="31">
        <f t="shared" si="15"/>
        <v>0</v>
      </c>
      <c r="V26" s="31">
        <f t="shared" si="16"/>
        <v>0</v>
      </c>
      <c r="W26" s="31">
        <f t="shared" si="8"/>
        <v>49.766666666666673</v>
      </c>
      <c r="X26" s="31">
        <f t="shared" si="9"/>
        <v>49.766666666666673</v>
      </c>
      <c r="Y26" s="31">
        <f t="shared" si="10"/>
        <v>4632.2678472222224</v>
      </c>
      <c r="Z26" s="31">
        <f t="shared" si="11"/>
        <v>4.75</v>
      </c>
      <c r="AA26" s="31">
        <f t="shared" si="12"/>
        <v>1.6941527777777781</v>
      </c>
      <c r="AB26" s="31">
        <f t="shared" si="13"/>
        <v>0.4389305555555556</v>
      </c>
      <c r="AC26" s="24"/>
      <c r="AD26" s="22"/>
      <c r="AE26" s="24"/>
    </row>
    <row r="27" spans="1:31" x14ac:dyDescent="0.25">
      <c r="A27" s="24"/>
      <c r="B27" s="30">
        <v>11</v>
      </c>
      <c r="C27" s="31">
        <v>1.9862442129629629</v>
      </c>
      <c r="D27" s="31">
        <f>14.56-14.39</f>
        <v>0.16999999999999993</v>
      </c>
      <c r="E27" s="31">
        <v>1.546875</v>
      </c>
      <c r="F27" s="31">
        <v>0.08</v>
      </c>
      <c r="G27" s="61">
        <v>1.24</v>
      </c>
      <c r="H27" s="61">
        <v>0.28000000000000003</v>
      </c>
      <c r="I27" s="43">
        <v>1.2051000000000001</v>
      </c>
      <c r="J27" s="41">
        <v>3.8600000000000002E-2</v>
      </c>
      <c r="O27" s="31">
        <f t="shared" si="4"/>
        <v>0.56000000000000005</v>
      </c>
      <c r="P27" s="30">
        <f t="shared" si="14"/>
        <v>56</v>
      </c>
      <c r="Q27" s="30" t="str">
        <f t="shared" si="5"/>
        <v>ABOVE</v>
      </c>
      <c r="R27" s="30">
        <f t="shared" si="3"/>
        <v>0</v>
      </c>
      <c r="S27" s="31">
        <f t="shared" si="6"/>
        <v>0</v>
      </c>
      <c r="T27" s="31">
        <f t="shared" si="7"/>
        <v>0</v>
      </c>
      <c r="U27" s="31">
        <f t="shared" si="15"/>
        <v>0</v>
      </c>
      <c r="V27" s="31">
        <f t="shared" si="16"/>
        <v>0</v>
      </c>
      <c r="W27" s="31">
        <f t="shared" si="8"/>
        <v>49.766666666666673</v>
      </c>
      <c r="X27" s="31">
        <f t="shared" si="9"/>
        <v>49.766666666666673</v>
      </c>
      <c r="Y27" s="31">
        <f t="shared" si="10"/>
        <v>4582.5011805555559</v>
      </c>
      <c r="Z27" s="31">
        <f t="shared" si="11"/>
        <v>4.6666666666666661</v>
      </c>
      <c r="AA27" s="31">
        <f t="shared" si="12"/>
        <v>1.6941527777777781</v>
      </c>
      <c r="AB27" s="31">
        <f t="shared" si="13"/>
        <v>0.4389305555555556</v>
      </c>
      <c r="AC27" s="24"/>
      <c r="AD27" s="22"/>
      <c r="AE27" s="24"/>
    </row>
    <row r="28" spans="1:31" x14ac:dyDescent="0.25">
      <c r="A28" s="24"/>
      <c r="B28" s="30">
        <v>12</v>
      </c>
      <c r="C28" s="31">
        <v>2.0839756944444443</v>
      </c>
      <c r="D28" s="31">
        <f>14.39-14.2</f>
        <v>0.19000000000000128</v>
      </c>
      <c r="E28" s="31">
        <v>1.6081597222222224</v>
      </c>
      <c r="F28" s="31">
        <v>0.09</v>
      </c>
      <c r="G28" s="61">
        <v>1.32</v>
      </c>
      <c r="H28" s="61">
        <v>0.32</v>
      </c>
      <c r="I28" s="43">
        <v>1.2406999999999999</v>
      </c>
      <c r="J28" s="41">
        <v>4.07E-2</v>
      </c>
      <c r="O28" s="31">
        <f t="shared" si="4"/>
        <v>0.55000000000000004</v>
      </c>
      <c r="P28" s="30">
        <f t="shared" si="14"/>
        <v>55</v>
      </c>
      <c r="Q28" s="30" t="str">
        <f t="shared" si="5"/>
        <v>ABOVE</v>
      </c>
      <c r="R28" s="30">
        <f t="shared" si="3"/>
        <v>0</v>
      </c>
      <c r="S28" s="31">
        <f t="shared" si="6"/>
        <v>0</v>
      </c>
      <c r="T28" s="31">
        <f t="shared" si="7"/>
        <v>0</v>
      </c>
      <c r="U28" s="31">
        <f t="shared" si="15"/>
        <v>0</v>
      </c>
      <c r="V28" s="31">
        <f t="shared" si="16"/>
        <v>0</v>
      </c>
      <c r="W28" s="31">
        <f t="shared" si="8"/>
        <v>49.766666666666673</v>
      </c>
      <c r="X28" s="31">
        <f t="shared" si="9"/>
        <v>49.766666666666673</v>
      </c>
      <c r="Y28" s="31">
        <f t="shared" si="10"/>
        <v>4532.7345138888895</v>
      </c>
      <c r="Z28" s="31">
        <f t="shared" si="11"/>
        <v>4.583333333333333</v>
      </c>
      <c r="AA28" s="31">
        <f t="shared" si="12"/>
        <v>1.6941527777777781</v>
      </c>
      <c r="AB28" s="31">
        <f t="shared" si="13"/>
        <v>0.4389305555555556</v>
      </c>
      <c r="AC28" s="24"/>
      <c r="AD28" s="22"/>
      <c r="AE28" s="24"/>
    </row>
    <row r="29" spans="1:31" x14ac:dyDescent="0.25">
      <c r="A29" s="24"/>
      <c r="B29" s="30">
        <v>13</v>
      </c>
      <c r="C29" s="31">
        <v>2.1730324074074074</v>
      </c>
      <c r="D29" s="31">
        <f>14.2-14</f>
        <v>0.19999999999999929</v>
      </c>
      <c r="E29" s="31">
        <v>1.6653125</v>
      </c>
      <c r="F29" s="31">
        <v>0.1</v>
      </c>
      <c r="G29" s="61">
        <v>1.4</v>
      </c>
      <c r="H29" s="61">
        <v>0.34</v>
      </c>
      <c r="I29" s="43">
        <v>1.2757000000000001</v>
      </c>
      <c r="J29" s="41">
        <v>4.2599999999999999E-2</v>
      </c>
      <c r="O29" s="31">
        <f t="shared" si="4"/>
        <v>0.54</v>
      </c>
      <c r="P29" s="30">
        <f t="shared" si="14"/>
        <v>54</v>
      </c>
      <c r="Q29" s="30" t="str">
        <f t="shared" si="5"/>
        <v>CHAM</v>
      </c>
      <c r="R29" s="30">
        <f t="shared" si="3"/>
        <v>1</v>
      </c>
      <c r="S29" s="31">
        <f t="shared" si="6"/>
        <v>0.182731481481481</v>
      </c>
      <c r="T29" s="31">
        <f t="shared" si="7"/>
        <v>0</v>
      </c>
      <c r="U29" s="31">
        <f t="shared" si="15"/>
        <v>4.5682870370370248</v>
      </c>
      <c r="V29" s="31">
        <f t="shared" si="16"/>
        <v>0</v>
      </c>
      <c r="W29" s="31">
        <f t="shared" si="8"/>
        <v>47.93935185185186</v>
      </c>
      <c r="X29" s="31">
        <f t="shared" si="9"/>
        <v>52.507638888888884</v>
      </c>
      <c r="Y29" s="31">
        <f t="shared" si="10"/>
        <v>4482.9678472222231</v>
      </c>
      <c r="Z29" s="31">
        <f t="shared" si="11"/>
        <v>4.5</v>
      </c>
      <c r="AA29" s="31">
        <f t="shared" si="12"/>
        <v>1.6210601851851856</v>
      </c>
      <c r="AB29" s="31">
        <f t="shared" si="13"/>
        <v>0.4389305555555556</v>
      </c>
      <c r="AC29" s="24"/>
      <c r="AD29" s="22"/>
      <c r="AE29" s="24"/>
    </row>
    <row r="30" spans="1:31" x14ac:dyDescent="0.25">
      <c r="A30" s="24"/>
      <c r="B30" s="30">
        <v>14</v>
      </c>
      <c r="C30" s="31">
        <v>2.255271990740741</v>
      </c>
      <c r="D30" s="31">
        <f>14-13.78</f>
        <v>0.22000000000000064</v>
      </c>
      <c r="E30" s="31">
        <v>1.7185648148148147</v>
      </c>
      <c r="F30" s="31">
        <v>0.1</v>
      </c>
      <c r="G30" s="61">
        <v>1.46</v>
      </c>
      <c r="H30" s="61">
        <v>0.37</v>
      </c>
      <c r="I30" s="43">
        <v>1.3090999999999999</v>
      </c>
      <c r="J30" s="41">
        <v>4.4400000000000002E-2</v>
      </c>
      <c r="O30" s="31">
        <f t="shared" si="4"/>
        <v>0.53</v>
      </c>
      <c r="P30" s="30">
        <f t="shared" si="14"/>
        <v>53</v>
      </c>
      <c r="Q30" s="30" t="str">
        <f t="shared" si="5"/>
        <v>CHAM</v>
      </c>
      <c r="R30" s="30">
        <f t="shared" si="3"/>
        <v>2</v>
      </c>
      <c r="S30" s="31">
        <f t="shared" si="6"/>
        <v>0.31384259259259262</v>
      </c>
      <c r="T30" s="31">
        <f t="shared" si="7"/>
        <v>9.9999999999997868E-3</v>
      </c>
      <c r="U30" s="31">
        <f t="shared" si="15"/>
        <v>7.8460648148148158</v>
      </c>
      <c r="V30" s="31">
        <f t="shared" si="16"/>
        <v>9.9999999999997868E-2</v>
      </c>
      <c r="W30" s="31">
        <f t="shared" si="8"/>
        <v>46.588240740740751</v>
      </c>
      <c r="X30" s="31">
        <f t="shared" si="9"/>
        <v>54.534305555555562</v>
      </c>
      <c r="Y30" s="31">
        <f t="shared" si="10"/>
        <v>4430.4602083333339</v>
      </c>
      <c r="Z30" s="31">
        <f t="shared" si="11"/>
        <v>4.4166666666666661</v>
      </c>
      <c r="AA30" s="31">
        <f t="shared" si="12"/>
        <v>1.5686157407407411</v>
      </c>
      <c r="AB30" s="31">
        <f t="shared" si="13"/>
        <v>0.43493055555555565</v>
      </c>
      <c r="AC30" s="24"/>
      <c r="AD30" s="22"/>
      <c r="AE30" s="24"/>
    </row>
    <row r="31" spans="1:31" x14ac:dyDescent="0.25">
      <c r="A31" s="24"/>
      <c r="B31" s="30">
        <v>15</v>
      </c>
      <c r="C31" s="31">
        <v>2.3325810185185185</v>
      </c>
      <c r="D31" s="31">
        <f>13.78-13.55</f>
        <v>0.22999999999999865</v>
      </c>
      <c r="E31" s="31">
        <v>1.7681539351851852</v>
      </c>
      <c r="F31" s="31">
        <v>0.11</v>
      </c>
      <c r="G31" s="61">
        <v>1.53</v>
      </c>
      <c r="H31" s="61">
        <v>0.39</v>
      </c>
      <c r="I31" s="43">
        <v>1.3422000000000001</v>
      </c>
      <c r="J31" s="41">
        <v>4.6300000000000001E-2</v>
      </c>
      <c r="O31" s="31">
        <f t="shared" si="4"/>
        <v>0.52</v>
      </c>
      <c r="P31" s="30">
        <f t="shared" si="14"/>
        <v>52</v>
      </c>
      <c r="Q31" s="30" t="str">
        <f t="shared" si="5"/>
        <v>CHAM</v>
      </c>
      <c r="R31" s="30">
        <f t="shared" si="3"/>
        <v>3</v>
      </c>
      <c r="S31" s="31">
        <f t="shared" si="6"/>
        <v>0.44235532407407402</v>
      </c>
      <c r="T31" s="31">
        <f t="shared" si="7"/>
        <v>3.0000000000001137E-2</v>
      </c>
      <c r="U31" s="31">
        <f t="shared" si="15"/>
        <v>11.058883101851851</v>
      </c>
      <c r="V31" s="31">
        <f t="shared" si="16"/>
        <v>0.30000000000001137</v>
      </c>
      <c r="W31" s="31">
        <f t="shared" si="8"/>
        <v>45.223113425925924</v>
      </c>
      <c r="X31" s="31">
        <f t="shared" si="9"/>
        <v>56.58199652777779</v>
      </c>
      <c r="Y31" s="31">
        <f t="shared" si="10"/>
        <v>4375.925902777778</v>
      </c>
      <c r="Z31" s="31">
        <f t="shared" si="11"/>
        <v>4.333333333333333</v>
      </c>
      <c r="AA31" s="31">
        <f t="shared" si="12"/>
        <v>1.5172106481481484</v>
      </c>
      <c r="AB31" s="31">
        <f t="shared" si="13"/>
        <v>0.42693055555555515</v>
      </c>
      <c r="AC31" s="24"/>
      <c r="AD31" s="22"/>
      <c r="AE31" s="24"/>
    </row>
    <row r="32" spans="1:31" x14ac:dyDescent="0.25">
      <c r="A32" s="24"/>
      <c r="B32" s="30">
        <v>16</v>
      </c>
      <c r="C32" s="31">
        <v>2.4059143518518518</v>
      </c>
      <c r="D32" s="31">
        <f>13.55-13.3</f>
        <v>0.25</v>
      </c>
      <c r="E32" s="31">
        <v>1.8142476851851852</v>
      </c>
      <c r="F32" s="31">
        <v>0.11</v>
      </c>
      <c r="G32" s="61">
        <v>1.58</v>
      </c>
      <c r="H32" s="61">
        <v>0.42</v>
      </c>
      <c r="I32" s="43">
        <v>1.3717999999999999</v>
      </c>
      <c r="J32" s="41">
        <v>4.2299999999999997E-2</v>
      </c>
      <c r="O32" s="31">
        <f t="shared" si="4"/>
        <v>0.51</v>
      </c>
      <c r="P32" s="30">
        <f t="shared" si="14"/>
        <v>51</v>
      </c>
      <c r="Q32" s="30" t="str">
        <f t="shared" si="5"/>
        <v>CHAM</v>
      </c>
      <c r="R32" s="30">
        <f>IF(P32="","",IF(Q32="ABOVE",0,IF(Q32="BELOW",0,IF(R31&gt;=1,R31+1,1))))</f>
        <v>4</v>
      </c>
      <c r="S32" s="31">
        <f t="shared" si="6"/>
        <v>0.62631365740740741</v>
      </c>
      <c r="T32" s="31">
        <f t="shared" si="7"/>
        <v>4.9999999999998934E-2</v>
      </c>
      <c r="U32" s="31">
        <f t="shared" si="15"/>
        <v>15.657841435185185</v>
      </c>
      <c r="V32" s="31">
        <f t="shared" si="16"/>
        <v>0.49999999999998934</v>
      </c>
      <c r="W32" s="31">
        <f t="shared" si="8"/>
        <v>43.303530092592602</v>
      </c>
      <c r="X32" s="31">
        <f t="shared" si="9"/>
        <v>59.461371527777779</v>
      </c>
      <c r="Y32" s="31">
        <f t="shared" si="10"/>
        <v>4319.3439062500001</v>
      </c>
      <c r="Z32" s="31">
        <f t="shared" si="11"/>
        <v>4.25</v>
      </c>
      <c r="AA32" s="31">
        <f t="shared" si="12"/>
        <v>1.4436273148148151</v>
      </c>
      <c r="AB32" s="31">
        <f t="shared" si="13"/>
        <v>0.41893055555555603</v>
      </c>
      <c r="AC32" s="24"/>
      <c r="AD32" s="22"/>
      <c r="AE32" s="24"/>
    </row>
    <row r="33" spans="1:31" x14ac:dyDescent="0.25">
      <c r="A33" s="24"/>
      <c r="B33" s="30">
        <v>17</v>
      </c>
      <c r="C33" s="31">
        <v>2.4755092592592596</v>
      </c>
      <c r="D33" s="31">
        <f>13.3-13.03</f>
        <v>0.27000000000000135</v>
      </c>
      <c r="E33" s="31">
        <v>1.8546585648148148</v>
      </c>
      <c r="F33" s="31">
        <v>0.12</v>
      </c>
      <c r="G33" s="61">
        <v>1.63</v>
      </c>
      <c r="H33" s="61">
        <v>0.44</v>
      </c>
      <c r="O33" s="31">
        <f t="shared" si="4"/>
        <v>0.5</v>
      </c>
      <c r="P33" s="30">
        <f t="shared" si="14"/>
        <v>50</v>
      </c>
      <c r="Q33" s="30" t="str">
        <f t="shared" si="5"/>
        <v>CHAM</v>
      </c>
      <c r="R33" s="30">
        <f t="shared" si="3"/>
        <v>5</v>
      </c>
      <c r="S33" s="31">
        <f t="shared" si="6"/>
        <v>1.0240046296296297</v>
      </c>
      <c r="T33" s="31">
        <f t="shared" si="7"/>
        <v>7.0000000000000284E-2</v>
      </c>
      <c r="U33" s="31">
        <f t="shared" si="15"/>
        <v>25.60011574074074</v>
      </c>
      <c r="V33" s="31">
        <f t="shared" si="16"/>
        <v>0.70000000000000284</v>
      </c>
      <c r="W33" s="31">
        <f t="shared" si="8"/>
        <v>39.246620370370373</v>
      </c>
      <c r="X33" s="31">
        <f t="shared" si="9"/>
        <v>65.546736111111116</v>
      </c>
      <c r="Y33" s="31">
        <f t="shared" si="10"/>
        <v>4259.8825347222228</v>
      </c>
      <c r="Z33" s="31">
        <f t="shared" si="11"/>
        <v>4.1666666666666661</v>
      </c>
      <c r="AA33" s="31">
        <f t="shared" si="12"/>
        <v>1.284550925925926</v>
      </c>
      <c r="AB33" s="31">
        <f t="shared" si="13"/>
        <v>0.41093055555555547</v>
      </c>
      <c r="AC33" s="24"/>
      <c r="AD33" s="22"/>
      <c r="AE33" s="24"/>
    </row>
    <row r="34" spans="1:31" x14ac:dyDescent="0.25">
      <c r="A34" s="24"/>
      <c r="B34" s="30">
        <v>18</v>
      </c>
      <c r="C34" s="31">
        <v>2.5415509259259261</v>
      </c>
      <c r="D34" s="31">
        <f>13.03-12.75</f>
        <v>0.27999999999999936</v>
      </c>
      <c r="E34" s="31">
        <v>1.8971180555555553</v>
      </c>
      <c r="F34" s="31">
        <v>0.12</v>
      </c>
      <c r="G34" s="61">
        <v>1.69</v>
      </c>
      <c r="H34" s="61">
        <v>0.48</v>
      </c>
      <c r="J34" s="33">
        <f>SUM(J17:J32)</f>
        <v>0.46900000000000008</v>
      </c>
      <c r="O34" s="31">
        <f t="shared" si="4"/>
        <v>0.49</v>
      </c>
      <c r="P34" s="30">
        <f t="shared" si="14"/>
        <v>49</v>
      </c>
      <c r="Q34" s="30" t="str">
        <f t="shared" si="5"/>
        <v>CHAM</v>
      </c>
      <c r="R34" s="30">
        <f t="shared" si="3"/>
        <v>6</v>
      </c>
      <c r="S34" s="31">
        <f t="shared" si="6"/>
        <v>1.2720486111111111</v>
      </c>
      <c r="T34" s="31">
        <f t="shared" si="7"/>
        <v>8.0000000000000071E-2</v>
      </c>
      <c r="U34" s="31">
        <f t="shared" si="15"/>
        <v>31.801215277777779</v>
      </c>
      <c r="V34" s="31">
        <f t="shared" si="16"/>
        <v>0.80000000000000071</v>
      </c>
      <c r="W34" s="31">
        <f t="shared" si="8"/>
        <v>36.726180555555565</v>
      </c>
      <c r="X34" s="31">
        <f t="shared" si="9"/>
        <v>69.327395833333355</v>
      </c>
      <c r="Y34" s="31">
        <f t="shared" si="10"/>
        <v>4194.3357986111114</v>
      </c>
      <c r="Z34" s="31">
        <f t="shared" si="11"/>
        <v>4.083333333333333</v>
      </c>
      <c r="AA34" s="31">
        <f t="shared" si="12"/>
        <v>1.1853333333333336</v>
      </c>
      <c r="AB34" s="31">
        <f t="shared" si="13"/>
        <v>0.40693055555555557</v>
      </c>
      <c r="AC34" s="24"/>
      <c r="AD34" s="22"/>
      <c r="AE34" s="24"/>
    </row>
    <row r="35" spans="1:31" x14ac:dyDescent="0.25">
      <c r="A35" s="24"/>
      <c r="B35" s="30">
        <v>19</v>
      </c>
      <c r="C35" s="31">
        <v>2.6042245370370374</v>
      </c>
      <c r="D35" s="31">
        <f>12.75-12.45</f>
        <v>0.30000000000000071</v>
      </c>
      <c r="E35" s="31">
        <v>1.9348958333333333</v>
      </c>
      <c r="F35" s="31">
        <v>0.12</v>
      </c>
      <c r="G35" s="61">
        <v>1.73</v>
      </c>
      <c r="H35" s="61">
        <v>0.51</v>
      </c>
      <c r="O35" s="31">
        <f t="shared" si="4"/>
        <v>0.48</v>
      </c>
      <c r="P35" s="30">
        <f t="shared" si="14"/>
        <v>48</v>
      </c>
      <c r="Q35" s="30" t="str">
        <f t="shared" si="5"/>
        <v>CHAM</v>
      </c>
      <c r="R35" s="30">
        <f t="shared" si="3"/>
        <v>7</v>
      </c>
      <c r="S35" s="31">
        <f t="shared" si="6"/>
        <v>1.4614930555555556</v>
      </c>
      <c r="T35" s="31">
        <f t="shared" si="7"/>
        <v>9.9999999999999645E-2</v>
      </c>
      <c r="U35" s="31">
        <f t="shared" si="15"/>
        <v>36.537326388888893</v>
      </c>
      <c r="V35" s="31">
        <f t="shared" si="16"/>
        <v>0.99999999999999645</v>
      </c>
      <c r="W35" s="31">
        <f t="shared" si="8"/>
        <v>34.751736111111114</v>
      </c>
      <c r="X35" s="31">
        <f t="shared" si="9"/>
        <v>72.2890625</v>
      </c>
      <c r="Y35" s="31">
        <f t="shared" si="10"/>
        <v>4125.0084027777784</v>
      </c>
      <c r="Z35" s="31">
        <f t="shared" si="11"/>
        <v>4</v>
      </c>
      <c r="AA35" s="31">
        <f t="shared" si="12"/>
        <v>1.1095555555555556</v>
      </c>
      <c r="AB35" s="31">
        <f t="shared" si="13"/>
        <v>0.39893055555555573</v>
      </c>
      <c r="AC35" s="24"/>
      <c r="AD35" s="22"/>
      <c r="AE35" s="24"/>
    </row>
    <row r="36" spans="1:31" x14ac:dyDescent="0.25">
      <c r="A36" s="24"/>
      <c r="B36" s="30">
        <v>20</v>
      </c>
      <c r="C36" s="31">
        <v>2.6636284722222223</v>
      </c>
      <c r="D36" s="31">
        <f>12.45-12.13</f>
        <v>0.31999999999999851</v>
      </c>
      <c r="E36" s="31">
        <v>1.9703414351851851</v>
      </c>
      <c r="F36" s="31">
        <v>0.13</v>
      </c>
      <c r="G36" s="61">
        <v>1.78</v>
      </c>
      <c r="H36" s="61">
        <v>0.53</v>
      </c>
      <c r="O36" s="31">
        <f t="shared" si="4"/>
        <v>0.47</v>
      </c>
      <c r="P36" s="30">
        <f t="shared" si="14"/>
        <v>47</v>
      </c>
      <c r="Q36" s="30" t="str">
        <f t="shared" si="5"/>
        <v>CHAM</v>
      </c>
      <c r="R36" s="30">
        <f t="shared" si="3"/>
        <v>8</v>
      </c>
      <c r="S36" s="31">
        <f t="shared" si="6"/>
        <v>1.6197048611111111</v>
      </c>
      <c r="T36" s="31">
        <f t="shared" si="7"/>
        <v>0.12000000000000099</v>
      </c>
      <c r="U36" s="31">
        <f t="shared" si="15"/>
        <v>40.492621527777779</v>
      </c>
      <c r="V36" s="31">
        <f t="shared" si="16"/>
        <v>1.2000000000000099</v>
      </c>
      <c r="W36" s="31">
        <f t="shared" si="8"/>
        <v>33.089618055555555</v>
      </c>
      <c r="X36" s="31">
        <f t="shared" si="9"/>
        <v>74.782239583333336</v>
      </c>
      <c r="Y36" s="31">
        <f t="shared" si="10"/>
        <v>4052.7193402777784</v>
      </c>
      <c r="Z36" s="31">
        <f t="shared" si="11"/>
        <v>3.9166666666666665</v>
      </c>
      <c r="AA36" s="31">
        <f t="shared" si="12"/>
        <v>1.0462708333333335</v>
      </c>
      <c r="AB36" s="31">
        <f t="shared" si="13"/>
        <v>0.39093055555555517</v>
      </c>
      <c r="AC36" s="24"/>
      <c r="AD36" s="22"/>
      <c r="AE36" s="24"/>
    </row>
    <row r="37" spans="1:31" x14ac:dyDescent="0.25">
      <c r="A37" s="24"/>
      <c r="B37" s="30">
        <v>21</v>
      </c>
      <c r="C37" s="31">
        <v>2.7199305555555555</v>
      </c>
      <c r="D37" s="31">
        <f>12.13-11.8</f>
        <v>0.33000000000000007</v>
      </c>
      <c r="E37" s="31">
        <v>2.0035069444444442</v>
      </c>
      <c r="F37" s="31">
        <v>0.13</v>
      </c>
      <c r="G37" s="61">
        <v>1.81</v>
      </c>
      <c r="H37" s="61">
        <v>0.56000000000000005</v>
      </c>
      <c r="O37" s="31">
        <f t="shared" si="4"/>
        <v>0.46</v>
      </c>
      <c r="P37" s="30">
        <f t="shared" si="14"/>
        <v>46</v>
      </c>
      <c r="Q37" s="30" t="str">
        <f t="shared" si="5"/>
        <v>CHAM</v>
      </c>
      <c r="R37" s="30">
        <f t="shared" si="3"/>
        <v>9</v>
      </c>
      <c r="S37" s="31">
        <f t="shared" si="6"/>
        <v>1.7567418981481482</v>
      </c>
      <c r="T37" s="31">
        <f t="shared" si="7"/>
        <v>0.14999999999999858</v>
      </c>
      <c r="U37" s="31">
        <f t="shared" si="15"/>
        <v>43.918547453703702</v>
      </c>
      <c r="V37" s="31">
        <f t="shared" si="16"/>
        <v>1.4999999999999858</v>
      </c>
      <c r="W37" s="31">
        <f t="shared" si="8"/>
        <v>31.599247685185201</v>
      </c>
      <c r="X37" s="31">
        <f t="shared" si="9"/>
        <v>77.017795138888886</v>
      </c>
      <c r="Y37" s="31">
        <f t="shared" si="10"/>
        <v>3977.9371006944452</v>
      </c>
      <c r="Z37" s="31">
        <f t="shared" si="11"/>
        <v>3.833333333333333</v>
      </c>
      <c r="AA37" s="31">
        <f t="shared" si="12"/>
        <v>0.99145601851851861</v>
      </c>
      <c r="AB37" s="31">
        <f t="shared" si="13"/>
        <v>0.37893055555555616</v>
      </c>
      <c r="AC37" s="24"/>
      <c r="AD37" s="22"/>
      <c r="AE37" s="24"/>
    </row>
    <row r="38" spans="1:31" x14ac:dyDescent="0.25">
      <c r="A38" s="24"/>
      <c r="B38" s="30">
        <v>22</v>
      </c>
      <c r="C38" s="31">
        <v>2.7732696759259259</v>
      </c>
      <c r="D38" s="31">
        <f>11.8-11.45</f>
        <v>0.35000000000000142</v>
      </c>
      <c r="E38" s="31">
        <v>2.0344907407407407</v>
      </c>
      <c r="F38" s="31">
        <v>0.13</v>
      </c>
      <c r="G38" s="61">
        <v>1.85</v>
      </c>
      <c r="H38" s="61">
        <v>0.57999999999999996</v>
      </c>
      <c r="O38" s="31">
        <f t="shared" si="4"/>
        <v>0.45</v>
      </c>
      <c r="P38" s="30">
        <f t="shared" si="14"/>
        <v>45</v>
      </c>
      <c r="Q38" s="30" t="str">
        <f t="shared" si="5"/>
        <v>CHAM</v>
      </c>
      <c r="R38" s="30">
        <f t="shared" si="3"/>
        <v>10</v>
      </c>
      <c r="S38" s="31">
        <f t="shared" si="6"/>
        <v>1.8778587962962963</v>
      </c>
      <c r="T38" s="31">
        <f t="shared" si="7"/>
        <v>0.16000000000000014</v>
      </c>
      <c r="U38" s="31">
        <f t="shared" si="15"/>
        <v>46.946469907407405</v>
      </c>
      <c r="V38" s="31">
        <f t="shared" si="16"/>
        <v>1.6000000000000014</v>
      </c>
      <c r="W38" s="31">
        <f t="shared" si="8"/>
        <v>30.34807870370371</v>
      </c>
      <c r="X38" s="31">
        <f t="shared" si="9"/>
        <v>78.894548611111119</v>
      </c>
      <c r="Y38" s="31">
        <f t="shared" ref="Y38:Y54" si="17">IF(P38="","",IF(P38=0,0,(Y39+X38)))</f>
        <v>3900.9193055555565</v>
      </c>
      <c r="Z38" s="31">
        <f t="shared" si="11"/>
        <v>3.75</v>
      </c>
      <c r="AA38" s="31">
        <f t="shared" si="12"/>
        <v>0.94300925925925938</v>
      </c>
      <c r="AB38" s="31">
        <f t="shared" si="13"/>
        <v>0.37493055555555554</v>
      </c>
      <c r="AC38" s="24"/>
      <c r="AD38" s="22"/>
      <c r="AE38" s="24"/>
    </row>
    <row r="39" spans="1:31" x14ac:dyDescent="0.25">
      <c r="A39" s="24"/>
      <c r="B39" s="30">
        <v>23</v>
      </c>
      <c r="C39" s="31">
        <v>2.8236979166666667</v>
      </c>
      <c r="D39" s="31">
        <f>11.45-11.08</f>
        <v>0.36999999999999922</v>
      </c>
      <c r="E39" s="31">
        <v>2.0639699074074076</v>
      </c>
      <c r="F39" s="31">
        <v>0.14000000000000001</v>
      </c>
      <c r="G39" s="61">
        <v>1.89</v>
      </c>
      <c r="H39" s="61">
        <v>0.6</v>
      </c>
      <c r="O39" s="31">
        <f t="shared" si="4"/>
        <v>0.44</v>
      </c>
      <c r="P39" s="30">
        <f t="shared" si="14"/>
        <v>44</v>
      </c>
      <c r="Q39" s="30" t="str">
        <f t="shared" si="5"/>
        <v>CHAM</v>
      </c>
      <c r="R39" s="30">
        <f t="shared" si="3"/>
        <v>11</v>
      </c>
      <c r="S39" s="31">
        <f t="shared" si="6"/>
        <v>1.9862442129629629</v>
      </c>
      <c r="T39" s="31">
        <f t="shared" si="7"/>
        <v>0.16999999999999993</v>
      </c>
      <c r="U39" s="31">
        <f t="shared" si="15"/>
        <v>49.656105324074076</v>
      </c>
      <c r="V39" s="31">
        <f t="shared" si="16"/>
        <v>1.6999999999999993</v>
      </c>
      <c r="W39" s="31">
        <f t="shared" si="8"/>
        <v>29.224224537037049</v>
      </c>
      <c r="X39" s="31">
        <f t="shared" si="9"/>
        <v>80.580329861111125</v>
      </c>
      <c r="Y39" s="31">
        <f t="shared" si="17"/>
        <v>3822.0247569444455</v>
      </c>
      <c r="Z39" s="31">
        <f t="shared" si="11"/>
        <v>3.6666666666666665</v>
      </c>
      <c r="AA39" s="31">
        <f t="shared" si="12"/>
        <v>0.8996550925925928</v>
      </c>
      <c r="AB39" s="31">
        <f t="shared" si="13"/>
        <v>0.3709305555555556</v>
      </c>
      <c r="AC39" s="24"/>
      <c r="AD39" s="22"/>
      <c r="AE39" s="24"/>
    </row>
    <row r="40" spans="1:31" x14ac:dyDescent="0.25">
      <c r="A40" s="24"/>
      <c r="B40" s="30">
        <v>24</v>
      </c>
      <c r="C40" s="31">
        <v>2.8713541666666664</v>
      </c>
      <c r="D40" s="31">
        <f>11.08-10.71</f>
        <v>0.36999999999999922</v>
      </c>
      <c r="E40" s="31">
        <v>2.0925752314814812</v>
      </c>
      <c r="F40" s="31">
        <v>0.14000000000000001</v>
      </c>
      <c r="G40" s="61">
        <v>1.92</v>
      </c>
      <c r="H40" s="61">
        <v>0.62</v>
      </c>
      <c r="O40" s="31">
        <f t="shared" si="4"/>
        <v>0.43</v>
      </c>
      <c r="P40" s="30">
        <f t="shared" si="14"/>
        <v>43</v>
      </c>
      <c r="Q40" s="30" t="str">
        <f t="shared" si="5"/>
        <v>CHAM</v>
      </c>
      <c r="R40" s="30">
        <f t="shared" si="3"/>
        <v>12</v>
      </c>
      <c r="S40" s="31">
        <f t="shared" si="6"/>
        <v>2.0839756944444443</v>
      </c>
      <c r="T40" s="31">
        <f t="shared" si="7"/>
        <v>0.19000000000000128</v>
      </c>
      <c r="U40" s="31">
        <f t="shared" si="15"/>
        <v>52.099392361111107</v>
      </c>
      <c r="V40" s="31">
        <f t="shared" si="16"/>
        <v>1.9000000000000128</v>
      </c>
      <c r="W40" s="31">
        <f t="shared" si="8"/>
        <v>28.166909722222226</v>
      </c>
      <c r="X40" s="31">
        <f t="shared" si="9"/>
        <v>82.166302083333349</v>
      </c>
      <c r="Y40" s="31">
        <f t="shared" si="17"/>
        <v>3741.4444270833342</v>
      </c>
      <c r="Z40" s="31">
        <f t="shared" si="11"/>
        <v>3.583333333333333</v>
      </c>
      <c r="AA40" s="31">
        <f t="shared" si="12"/>
        <v>0.86056250000000023</v>
      </c>
      <c r="AB40" s="31">
        <f t="shared" si="13"/>
        <v>0.36293055555555509</v>
      </c>
      <c r="AC40" s="24"/>
      <c r="AD40" s="22"/>
      <c r="AE40" s="24"/>
    </row>
    <row r="41" spans="1:31" x14ac:dyDescent="0.25">
      <c r="A41" s="24"/>
      <c r="B41" s="30">
        <v>25</v>
      </c>
      <c r="C41" s="31">
        <v>2.9163078703703706</v>
      </c>
      <c r="D41" s="31">
        <f>10.71-10.31</f>
        <v>0.40000000000000036</v>
      </c>
      <c r="E41" s="31">
        <v>2.1211458333333333</v>
      </c>
      <c r="F41" s="31">
        <v>0.14000000000000001</v>
      </c>
      <c r="G41" s="61">
        <v>1.95</v>
      </c>
      <c r="H41" s="61">
        <v>0.65</v>
      </c>
      <c r="O41" s="31">
        <f t="shared" si="4"/>
        <v>0.42</v>
      </c>
      <c r="P41" s="30">
        <f t="shared" si="14"/>
        <v>42</v>
      </c>
      <c r="Q41" s="30" t="str">
        <f t="shared" si="5"/>
        <v>CHAM</v>
      </c>
      <c r="R41" s="30">
        <f t="shared" si="3"/>
        <v>13</v>
      </c>
      <c r="S41" s="31">
        <f t="shared" si="6"/>
        <v>2.1730324074074074</v>
      </c>
      <c r="T41" s="31">
        <f t="shared" si="7"/>
        <v>0.19999999999999929</v>
      </c>
      <c r="U41" s="31">
        <f t="shared" si="15"/>
        <v>54.325810185185183</v>
      </c>
      <c r="V41" s="31">
        <f t="shared" si="16"/>
        <v>1.9999999999999929</v>
      </c>
      <c r="W41" s="31">
        <f t="shared" si="8"/>
        <v>27.236342592592603</v>
      </c>
      <c r="X41" s="31">
        <f t="shared" si="9"/>
        <v>83.562152777777783</v>
      </c>
      <c r="Y41" s="31">
        <f t="shared" si="17"/>
        <v>3659.2781250000007</v>
      </c>
      <c r="Z41" s="31">
        <f t="shared" si="11"/>
        <v>3.5</v>
      </c>
      <c r="AA41" s="31">
        <f t="shared" si="12"/>
        <v>0.82493981481481493</v>
      </c>
      <c r="AB41" s="31">
        <f t="shared" si="13"/>
        <v>0.35893055555555586</v>
      </c>
      <c r="AC41" s="24"/>
      <c r="AD41" s="22"/>
      <c r="AE41" s="24"/>
    </row>
    <row r="42" spans="1:31" x14ac:dyDescent="0.25">
      <c r="A42" s="24"/>
      <c r="B42" s="30">
        <v>26</v>
      </c>
      <c r="C42" s="31">
        <v>2.9644386574074075</v>
      </c>
      <c r="D42" s="31">
        <f>10.31-9.9</f>
        <v>0.41000000000000014</v>
      </c>
      <c r="E42" s="31">
        <v>2.1489930555555556</v>
      </c>
      <c r="F42" s="31">
        <v>0.14000000000000001</v>
      </c>
      <c r="G42" s="61">
        <v>1.98</v>
      </c>
      <c r="H42" s="61">
        <v>0.67</v>
      </c>
      <c r="O42" s="31">
        <f t="shared" si="4"/>
        <v>0.41</v>
      </c>
      <c r="P42" s="30">
        <f t="shared" si="14"/>
        <v>41</v>
      </c>
      <c r="Q42" s="30" t="str">
        <f t="shared" si="5"/>
        <v>CHAM</v>
      </c>
      <c r="R42" s="30">
        <f t="shared" si="3"/>
        <v>14</v>
      </c>
      <c r="S42" s="31">
        <f t="shared" si="6"/>
        <v>2.255271990740741</v>
      </c>
      <c r="T42" s="31">
        <f t="shared" si="7"/>
        <v>0.22000000000000064</v>
      </c>
      <c r="U42" s="31">
        <f t="shared" si="15"/>
        <v>56.381799768518526</v>
      </c>
      <c r="V42" s="31">
        <f t="shared" si="16"/>
        <v>2.2000000000000064</v>
      </c>
      <c r="W42" s="31">
        <f t="shared" si="8"/>
        <v>26.333946759259259</v>
      </c>
      <c r="X42" s="31">
        <f t="shared" si="9"/>
        <v>84.915746527777799</v>
      </c>
      <c r="Y42" s="31">
        <f t="shared" si="17"/>
        <v>3575.7159722222232</v>
      </c>
      <c r="Z42" s="31">
        <f t="shared" si="11"/>
        <v>3.4166666666666665</v>
      </c>
      <c r="AA42" s="31">
        <f t="shared" si="12"/>
        <v>0.79204398148148147</v>
      </c>
      <c r="AB42" s="31">
        <f t="shared" si="13"/>
        <v>0.3509305555555553</v>
      </c>
      <c r="AC42" s="24"/>
      <c r="AD42" s="22"/>
      <c r="AE42" s="24"/>
    </row>
    <row r="43" spans="1:31" x14ac:dyDescent="0.25">
      <c r="A43" s="24"/>
      <c r="B43" s="30">
        <v>27</v>
      </c>
      <c r="C43" s="31">
        <v>2.9983912037037039</v>
      </c>
      <c r="D43" s="31">
        <f>9.9-9.48</f>
        <v>0.41999999999999993</v>
      </c>
      <c r="E43" s="31">
        <v>2.1754224537037037</v>
      </c>
      <c r="F43" s="31">
        <v>0.14000000000000001</v>
      </c>
      <c r="G43" s="61">
        <v>2.0099999999999998</v>
      </c>
      <c r="H43" s="61">
        <v>0.69</v>
      </c>
      <c r="O43" s="31">
        <f t="shared" si="4"/>
        <v>0.4</v>
      </c>
      <c r="P43" s="30">
        <f t="shared" si="14"/>
        <v>40</v>
      </c>
      <c r="Q43" s="30" t="str">
        <f t="shared" si="5"/>
        <v>CHAM</v>
      </c>
      <c r="R43" s="30">
        <f t="shared" si="3"/>
        <v>15</v>
      </c>
      <c r="S43" s="31">
        <f t="shared" si="6"/>
        <v>2.3325810185185185</v>
      </c>
      <c r="T43" s="31">
        <f t="shared" si="7"/>
        <v>0.22999999999999865</v>
      </c>
      <c r="U43" s="31">
        <f t="shared" si="15"/>
        <v>58.314525462962962</v>
      </c>
      <c r="V43" s="31">
        <f t="shared" si="16"/>
        <v>2.2999999999999865</v>
      </c>
      <c r="W43" s="31">
        <f t="shared" si="8"/>
        <v>25.520856481481498</v>
      </c>
      <c r="X43" s="31">
        <f t="shared" si="9"/>
        <v>86.135381944444447</v>
      </c>
      <c r="Y43" s="31">
        <f t="shared" si="17"/>
        <v>3490.8002256944455</v>
      </c>
      <c r="Z43" s="31">
        <f t="shared" si="11"/>
        <v>3.333333333333333</v>
      </c>
      <c r="AA43" s="31">
        <f t="shared" si="12"/>
        <v>0.7611203703703705</v>
      </c>
      <c r="AB43" s="31">
        <f t="shared" si="13"/>
        <v>0.34693055555555613</v>
      </c>
      <c r="AC43" s="24"/>
      <c r="AD43" s="22"/>
      <c r="AE43" s="24"/>
    </row>
    <row r="44" spans="1:31" x14ac:dyDescent="0.25">
      <c r="A44" s="24"/>
      <c r="B44" s="30">
        <v>28</v>
      </c>
      <c r="C44" s="31">
        <v>3.0355381944444444</v>
      </c>
      <c r="D44" s="31">
        <f>9.48-9.04</f>
        <v>0.44000000000000128</v>
      </c>
      <c r="E44" s="31">
        <v>2.2011342592592591</v>
      </c>
      <c r="F44" s="31">
        <v>0.14000000000000001</v>
      </c>
      <c r="G44" s="61">
        <v>2.04</v>
      </c>
      <c r="H44" s="61">
        <v>0.71</v>
      </c>
      <c r="O44" s="31">
        <f t="shared" si="4"/>
        <v>0.39</v>
      </c>
      <c r="P44" s="30">
        <f t="shared" si="14"/>
        <v>39</v>
      </c>
      <c r="Q44" s="30" t="str">
        <f t="shared" si="5"/>
        <v>CHAM</v>
      </c>
      <c r="R44" s="30">
        <f t="shared" si="3"/>
        <v>16</v>
      </c>
      <c r="S44" s="31">
        <f t="shared" si="6"/>
        <v>2.4059143518518518</v>
      </c>
      <c r="T44" s="31">
        <f t="shared" si="7"/>
        <v>0.25</v>
      </c>
      <c r="U44" s="31">
        <f t="shared" si="15"/>
        <v>60.147858796296291</v>
      </c>
      <c r="V44" s="31">
        <f t="shared" si="16"/>
        <v>2.5</v>
      </c>
      <c r="W44" s="31">
        <f t="shared" si="8"/>
        <v>24.707523148148159</v>
      </c>
      <c r="X44" s="31">
        <f t="shared" si="9"/>
        <v>87.355381944444446</v>
      </c>
      <c r="Y44" s="31">
        <f t="shared" si="17"/>
        <v>3404.6648437500012</v>
      </c>
      <c r="Z44" s="31">
        <f t="shared" si="11"/>
        <v>3.25</v>
      </c>
      <c r="AA44" s="31">
        <f t="shared" si="12"/>
        <v>0.73178703703703718</v>
      </c>
      <c r="AB44" s="31">
        <f t="shared" si="13"/>
        <v>0.33893055555555557</v>
      </c>
      <c r="AC44" s="24"/>
      <c r="AD44" s="22"/>
      <c r="AE44" s="24"/>
    </row>
    <row r="45" spans="1:31" x14ac:dyDescent="0.25">
      <c r="A45" s="24"/>
      <c r="B45" s="30">
        <v>29</v>
      </c>
      <c r="C45" s="31">
        <v>3.0707060185185187</v>
      </c>
      <c r="D45" s="31">
        <f>9.04-8.59</f>
        <v>0.44999999999999929</v>
      </c>
      <c r="E45" s="31">
        <v>2.2261458333333333</v>
      </c>
      <c r="F45" s="31">
        <v>0.15</v>
      </c>
      <c r="G45" s="61">
        <v>2.06</v>
      </c>
      <c r="H45" s="61">
        <v>0.73</v>
      </c>
      <c r="O45" s="31">
        <f t="shared" si="4"/>
        <v>0.38</v>
      </c>
      <c r="P45" s="30">
        <f t="shared" si="14"/>
        <v>38</v>
      </c>
      <c r="Q45" s="30" t="str">
        <f t="shared" si="5"/>
        <v>CHAM</v>
      </c>
      <c r="R45" s="30">
        <f t="shared" si="3"/>
        <v>17</v>
      </c>
      <c r="S45" s="31">
        <f t="shared" si="6"/>
        <v>2.4755092592592596</v>
      </c>
      <c r="T45" s="31">
        <f t="shared" si="7"/>
        <v>0.27000000000000135</v>
      </c>
      <c r="U45" s="31">
        <f t="shared" si="15"/>
        <v>61.887731481481488</v>
      </c>
      <c r="V45" s="31">
        <f t="shared" si="16"/>
        <v>2.7000000000000135</v>
      </c>
      <c r="W45" s="31">
        <f t="shared" si="8"/>
        <v>23.931574074074074</v>
      </c>
      <c r="X45" s="31">
        <f t="shared" si="9"/>
        <v>88.519305555555576</v>
      </c>
      <c r="Y45" s="31">
        <f t="shared" si="17"/>
        <v>3317.3094618055566</v>
      </c>
      <c r="Z45" s="31">
        <f t="shared" si="11"/>
        <v>3.1666666666666665</v>
      </c>
      <c r="AA45" s="31">
        <f t="shared" si="12"/>
        <v>0.70394907407407414</v>
      </c>
      <c r="AB45" s="31">
        <f t="shared" si="13"/>
        <v>0.33093055555555506</v>
      </c>
      <c r="AC45" s="24"/>
      <c r="AD45" s="22"/>
      <c r="AE45" s="24"/>
    </row>
    <row r="46" spans="1:31" x14ac:dyDescent="0.25">
      <c r="A46" s="24"/>
      <c r="B46" s="30">
        <v>30</v>
      </c>
      <c r="C46" s="31">
        <v>3.1052256944444445</v>
      </c>
      <c r="D46" s="31">
        <f>8.59-8.13</f>
        <v>0.45999999999999908</v>
      </c>
      <c r="E46" s="31">
        <v>0</v>
      </c>
      <c r="F46" s="31">
        <v>0</v>
      </c>
      <c r="G46" s="61">
        <v>2.08</v>
      </c>
      <c r="H46" s="61">
        <v>0.75</v>
      </c>
      <c r="O46" s="31">
        <f>IF(P46="","",IF(P46=0,$D$8,($D$8+P46/100)))</f>
        <v>0.37</v>
      </c>
      <c r="P46" s="30">
        <f t="shared" si="14"/>
        <v>37</v>
      </c>
      <c r="Q46" s="30" t="str">
        <f t="shared" si="5"/>
        <v>CHAM</v>
      </c>
      <c r="R46" s="30">
        <f t="shared" si="3"/>
        <v>18</v>
      </c>
      <c r="S46" s="31">
        <f t="shared" si="6"/>
        <v>2.5415509259259261</v>
      </c>
      <c r="T46" s="31">
        <f t="shared" si="7"/>
        <v>0.27999999999999936</v>
      </c>
      <c r="U46" s="31">
        <f>IF(S46="","",S46*$C$5)</f>
        <v>63.538773148148152</v>
      </c>
      <c r="V46" s="31">
        <f t="shared" si="16"/>
        <v>2.7999999999999936</v>
      </c>
      <c r="W46" s="31">
        <f t="shared" si="8"/>
        <v>23.231157407407419</v>
      </c>
      <c r="X46" s="31">
        <f t="shared" si="9"/>
        <v>89.569930555555572</v>
      </c>
      <c r="Y46" s="31">
        <f t="shared" si="17"/>
        <v>3228.790156250001</v>
      </c>
      <c r="Z46" s="31">
        <f t="shared" si="11"/>
        <v>3.083333333333333</v>
      </c>
      <c r="AA46" s="31">
        <f t="shared" si="12"/>
        <v>0.6775324074074075</v>
      </c>
      <c r="AB46" s="31">
        <f t="shared" si="13"/>
        <v>0.32693055555555584</v>
      </c>
      <c r="AC46" s="24"/>
      <c r="AD46" s="22"/>
      <c r="AE46" s="24"/>
    </row>
    <row r="47" spans="1:31" x14ac:dyDescent="0.25">
      <c r="A47" s="24"/>
      <c r="B47" s="30">
        <v>31</v>
      </c>
      <c r="C47" s="31">
        <v>3.1384027777777779</v>
      </c>
      <c r="D47" s="31">
        <f>8.13-7.66</f>
        <v>0.47000000000000064</v>
      </c>
      <c r="E47" s="30"/>
      <c r="F47" s="30"/>
      <c r="G47" s="61">
        <v>2.1</v>
      </c>
      <c r="H47" s="61">
        <v>0.76</v>
      </c>
      <c r="O47" s="31">
        <f t="shared" si="4"/>
        <v>0.36</v>
      </c>
      <c r="P47" s="30">
        <f t="shared" si="14"/>
        <v>36</v>
      </c>
      <c r="Q47" s="30" t="str">
        <f t="shared" si="5"/>
        <v>CHAM</v>
      </c>
      <c r="R47" s="30">
        <f t="shared" si="3"/>
        <v>19</v>
      </c>
      <c r="S47" s="31">
        <f t="shared" si="6"/>
        <v>2.6042245370370374</v>
      </c>
      <c r="T47" s="31">
        <f t="shared" si="7"/>
        <v>0.30000000000000071</v>
      </c>
      <c r="U47" s="31">
        <f t="shared" si="15"/>
        <v>65.105613425925938</v>
      </c>
      <c r="V47" s="31">
        <f t="shared" si="16"/>
        <v>3.0000000000000071</v>
      </c>
      <c r="W47" s="31">
        <f t="shared" si="8"/>
        <v>22.5244212962963</v>
      </c>
      <c r="X47" s="31">
        <f t="shared" si="9"/>
        <v>90.630034722222248</v>
      </c>
      <c r="Y47" s="31">
        <f t="shared" si="17"/>
        <v>3139.2202256944456</v>
      </c>
      <c r="Z47" s="31">
        <f t="shared" si="11"/>
        <v>3</v>
      </c>
      <c r="AA47" s="31">
        <f t="shared" si="12"/>
        <v>0.65246296296296302</v>
      </c>
      <c r="AB47" s="31">
        <f t="shared" si="13"/>
        <v>0.31893055555555527</v>
      </c>
      <c r="AC47" s="24"/>
      <c r="AD47" s="22"/>
      <c r="AE47" s="24"/>
    </row>
    <row r="48" spans="1:31" x14ac:dyDescent="0.25">
      <c r="A48" s="24"/>
      <c r="B48" s="30">
        <v>32</v>
      </c>
      <c r="C48" s="31">
        <v>3.1705324074074075</v>
      </c>
      <c r="D48" s="62">
        <f>7.66-7.17</f>
        <v>0.49000000000000021</v>
      </c>
      <c r="E48" s="31"/>
      <c r="F48" s="31"/>
      <c r="G48" s="61">
        <v>2.12</v>
      </c>
      <c r="H48" s="61">
        <v>0.78</v>
      </c>
      <c r="O48" s="31">
        <f t="shared" si="4"/>
        <v>0.35</v>
      </c>
      <c r="P48" s="30">
        <f t="shared" si="14"/>
        <v>35</v>
      </c>
      <c r="Q48" s="30" t="str">
        <f t="shared" si="5"/>
        <v>CHAM</v>
      </c>
      <c r="R48" s="30">
        <f t="shared" si="3"/>
        <v>20</v>
      </c>
      <c r="S48" s="31">
        <f t="shared" si="6"/>
        <v>2.6636284722222223</v>
      </c>
      <c r="T48" s="31">
        <f t="shared" si="7"/>
        <v>0.31999999999999851</v>
      </c>
      <c r="U48" s="31">
        <f t="shared" si="15"/>
        <v>66.590711805555557</v>
      </c>
      <c r="V48" s="31">
        <f t="shared" si="16"/>
        <v>3.1999999999999851</v>
      </c>
      <c r="W48" s="31">
        <f t="shared" si="8"/>
        <v>21.850381944444461</v>
      </c>
      <c r="X48" s="31">
        <f t="shared" si="9"/>
        <v>91.64109375000001</v>
      </c>
      <c r="Y48" s="31">
        <f t="shared" si="17"/>
        <v>3048.5901909722234</v>
      </c>
      <c r="Z48" s="31">
        <f t="shared" si="11"/>
        <v>2.9166666666666665</v>
      </c>
      <c r="AA48" s="31">
        <f t="shared" si="12"/>
        <v>0.62870138888888905</v>
      </c>
      <c r="AB48" s="31">
        <f t="shared" si="13"/>
        <v>0.31093055555555615</v>
      </c>
      <c r="AC48" s="24"/>
      <c r="AD48" s="22"/>
      <c r="AE48" s="24"/>
    </row>
    <row r="49" spans="1:31" x14ac:dyDescent="0.25">
      <c r="A49" s="24"/>
      <c r="B49" s="30">
        <v>33</v>
      </c>
      <c r="C49" s="31">
        <v>3.201701388888889</v>
      </c>
      <c r="D49" s="31">
        <f>7.17-6.67</f>
        <v>0.5</v>
      </c>
      <c r="E49" s="30"/>
      <c r="F49" s="30"/>
      <c r="G49" s="61">
        <v>2.14</v>
      </c>
      <c r="H49" s="61">
        <v>0.8</v>
      </c>
      <c r="O49" s="31">
        <f t="shared" si="4"/>
        <v>0.34</v>
      </c>
      <c r="P49" s="30">
        <f t="shared" si="14"/>
        <v>34</v>
      </c>
      <c r="Q49" s="30" t="str">
        <f t="shared" si="5"/>
        <v>CHAM</v>
      </c>
      <c r="R49" s="30">
        <f t="shared" si="3"/>
        <v>21</v>
      </c>
      <c r="S49" s="31">
        <f t="shared" si="6"/>
        <v>2.7199305555555555</v>
      </c>
      <c r="T49" s="31">
        <f t="shared" si="7"/>
        <v>0.33000000000000007</v>
      </c>
      <c r="U49" s="31">
        <f t="shared" si="15"/>
        <v>67.998263888888886</v>
      </c>
      <c r="V49" s="31">
        <f t="shared" si="16"/>
        <v>3.3000000000000007</v>
      </c>
      <c r="W49" s="31">
        <f t="shared" si="8"/>
        <v>21.247361111111122</v>
      </c>
      <c r="X49" s="31">
        <f t="shared" si="9"/>
        <v>92.545625000000001</v>
      </c>
      <c r="Y49" s="31">
        <f t="shared" si="17"/>
        <v>2956.9490972222234</v>
      </c>
      <c r="Z49" s="31">
        <f t="shared" si="11"/>
        <v>2.833333333333333</v>
      </c>
      <c r="AA49" s="31">
        <f t="shared" si="12"/>
        <v>0.60618055555555572</v>
      </c>
      <c r="AB49" s="31">
        <f t="shared" si="13"/>
        <v>0.30693055555555554</v>
      </c>
      <c r="AC49" s="24"/>
      <c r="AD49" s="22"/>
      <c r="AE49" s="24"/>
    </row>
    <row r="50" spans="1:31" x14ac:dyDescent="0.25">
      <c r="A50" s="24"/>
      <c r="B50" s="30">
        <v>34</v>
      </c>
      <c r="C50" s="31">
        <v>3.2321354166666669</v>
      </c>
      <c r="D50" s="31">
        <f>6.67-6.16</f>
        <v>0.50999999999999979</v>
      </c>
      <c r="E50" s="30"/>
      <c r="F50" s="30"/>
      <c r="G50" s="61">
        <v>2.16</v>
      </c>
      <c r="H50" s="61">
        <v>0.81</v>
      </c>
      <c r="O50" s="31">
        <f t="shared" si="4"/>
        <v>0.33</v>
      </c>
      <c r="P50" s="30">
        <f t="shared" si="14"/>
        <v>33</v>
      </c>
      <c r="Q50" s="30" t="str">
        <f t="shared" si="5"/>
        <v>CHAM</v>
      </c>
      <c r="R50" s="30">
        <f t="shared" si="3"/>
        <v>22</v>
      </c>
      <c r="S50" s="31">
        <f t="shared" si="6"/>
        <v>2.7732696759259259</v>
      </c>
      <c r="T50" s="31">
        <f t="shared" si="7"/>
        <v>0.35000000000000142</v>
      </c>
      <c r="U50" s="31">
        <f t="shared" si="15"/>
        <v>69.331741898148152</v>
      </c>
      <c r="V50" s="31">
        <f t="shared" si="16"/>
        <v>3.5000000000000142</v>
      </c>
      <c r="W50" s="31">
        <f t="shared" si="8"/>
        <v>20.633969907407408</v>
      </c>
      <c r="X50" s="31">
        <f t="shared" si="9"/>
        <v>93.465711805555571</v>
      </c>
      <c r="Y50" s="31">
        <f t="shared" si="17"/>
        <v>2864.4034722222232</v>
      </c>
      <c r="Z50" s="31">
        <f t="shared" si="11"/>
        <v>2.75</v>
      </c>
      <c r="AA50" s="31">
        <f t="shared" si="12"/>
        <v>0.58484490740740758</v>
      </c>
      <c r="AB50" s="31">
        <f t="shared" si="13"/>
        <v>0.29893055555555498</v>
      </c>
      <c r="AC50" s="24"/>
      <c r="AD50" s="22"/>
      <c r="AE50" s="24"/>
    </row>
    <row r="51" spans="1:31" x14ac:dyDescent="0.25">
      <c r="A51" s="24"/>
      <c r="B51" s="30">
        <v>35</v>
      </c>
      <c r="C51" s="31">
        <v>3.2612789351851852</v>
      </c>
      <c r="D51" s="31">
        <f>6.16-5.64</f>
        <v>0.52000000000000046</v>
      </c>
      <c r="E51" s="30"/>
      <c r="F51" s="30"/>
      <c r="G51" s="61">
        <v>2.17</v>
      </c>
      <c r="H51" s="61">
        <v>0.83</v>
      </c>
      <c r="O51" s="31">
        <f t="shared" si="4"/>
        <v>0.32</v>
      </c>
      <c r="P51" s="30">
        <f t="shared" si="14"/>
        <v>32</v>
      </c>
      <c r="Q51" s="30" t="str">
        <f t="shared" si="5"/>
        <v>CHAM</v>
      </c>
      <c r="R51" s="30">
        <f t="shared" si="3"/>
        <v>23</v>
      </c>
      <c r="S51" s="31">
        <f t="shared" si="6"/>
        <v>2.8236979166666667</v>
      </c>
      <c r="T51" s="31">
        <f t="shared" si="7"/>
        <v>0.36999999999999922</v>
      </c>
      <c r="U51" s="31">
        <f t="shared" si="15"/>
        <v>70.592447916666671</v>
      </c>
      <c r="V51" s="31">
        <f t="shared" si="16"/>
        <v>3.6999999999999922</v>
      </c>
      <c r="W51" s="31">
        <f t="shared" si="8"/>
        <v>20.049687500000008</v>
      </c>
      <c r="X51" s="31">
        <f t="shared" si="9"/>
        <v>94.342135416666665</v>
      </c>
      <c r="Y51" s="31">
        <f t="shared" si="17"/>
        <v>2770.9377604166675</v>
      </c>
      <c r="Z51" s="31">
        <f t="shared" si="11"/>
        <v>2.6666666666666665</v>
      </c>
      <c r="AA51" s="31">
        <f t="shared" si="12"/>
        <v>0.56467361111111125</v>
      </c>
      <c r="AB51" s="31">
        <f t="shared" si="13"/>
        <v>0.29093055555555586</v>
      </c>
      <c r="AC51" s="24"/>
      <c r="AD51" s="22"/>
      <c r="AE51" s="24"/>
    </row>
    <row r="52" spans="1:31" x14ac:dyDescent="0.25">
      <c r="A52" s="24"/>
      <c r="B52" s="30">
        <v>36</v>
      </c>
      <c r="C52" s="31">
        <v>3.2916435185185184</v>
      </c>
      <c r="D52" s="31">
        <f>5.64-5.11</f>
        <v>0.52999999999999936</v>
      </c>
      <c r="E52" s="30"/>
      <c r="F52" s="30"/>
      <c r="G52" s="61">
        <v>2.19</v>
      </c>
      <c r="H52" s="61">
        <v>0.84</v>
      </c>
      <c r="O52" s="31">
        <f t="shared" si="4"/>
        <v>0.31</v>
      </c>
      <c r="P52" s="30">
        <f t="shared" si="14"/>
        <v>31</v>
      </c>
      <c r="Q52" s="30" t="str">
        <f t="shared" si="5"/>
        <v>CHAM</v>
      </c>
      <c r="R52" s="30">
        <f t="shared" si="3"/>
        <v>24</v>
      </c>
      <c r="S52" s="31">
        <f t="shared" si="6"/>
        <v>2.8713541666666664</v>
      </c>
      <c r="T52" s="31">
        <f t="shared" si="7"/>
        <v>0.36999999999999922</v>
      </c>
      <c r="U52" s="31">
        <f t="shared" si="15"/>
        <v>71.783854166666657</v>
      </c>
      <c r="V52" s="31">
        <f t="shared" si="16"/>
        <v>3.6999999999999922</v>
      </c>
      <c r="W52" s="31">
        <f t="shared" si="8"/>
        <v>19.573125000000015</v>
      </c>
      <c r="X52" s="31">
        <f t="shared" si="9"/>
        <v>95.056979166666665</v>
      </c>
      <c r="Y52" s="31">
        <f>IF(P52="","",IF(P52=0,0,(Y53+X52)))</f>
        <v>2676.5956250000008</v>
      </c>
      <c r="Z52" s="31">
        <f t="shared" si="11"/>
        <v>2.583333333333333</v>
      </c>
      <c r="AA52" s="31">
        <f t="shared" si="12"/>
        <v>0.54561111111111138</v>
      </c>
      <c r="AB52" s="31">
        <f t="shared" si="13"/>
        <v>0.29093055555555586</v>
      </c>
      <c r="AC52" s="24"/>
      <c r="AD52" s="22"/>
      <c r="AE52" s="24"/>
    </row>
    <row r="53" spans="1:31" x14ac:dyDescent="0.25">
      <c r="A53" s="24"/>
      <c r="B53" s="30">
        <v>37</v>
      </c>
      <c r="C53" s="31">
        <v>3.3206250000000002</v>
      </c>
      <c r="D53" s="31">
        <f>5.11-4.57</f>
        <v>0.54</v>
      </c>
      <c r="E53" s="30"/>
      <c r="F53" s="30"/>
      <c r="G53" s="61">
        <v>2.2000000000000002</v>
      </c>
      <c r="H53" s="61">
        <v>0.85</v>
      </c>
      <c r="O53" s="31">
        <f t="shared" si="4"/>
        <v>0.3</v>
      </c>
      <c r="P53" s="30">
        <f t="shared" si="14"/>
        <v>30</v>
      </c>
      <c r="Q53" s="30" t="str">
        <f t="shared" si="5"/>
        <v>CHAM</v>
      </c>
      <c r="R53" s="30">
        <f>IF(P53="","",IF(Q53="ABOVE",0,IF(Q53="BELOW",0,IF(R52&gt;=1,R52+1,1))))</f>
        <v>25</v>
      </c>
      <c r="S53" s="31">
        <f t="shared" si="6"/>
        <v>2.9163078703703706</v>
      </c>
      <c r="T53" s="31">
        <f t="shared" si="7"/>
        <v>0.40000000000000036</v>
      </c>
      <c r="U53" s="31">
        <f t="shared" si="15"/>
        <v>72.907696759259267</v>
      </c>
      <c r="V53" s="31">
        <f t="shared" si="16"/>
        <v>4.0000000000000036</v>
      </c>
      <c r="W53" s="31">
        <f t="shared" si="8"/>
        <v>19.003587962962968</v>
      </c>
      <c r="X53" s="31">
        <f t="shared" si="9"/>
        <v>95.911284722222234</v>
      </c>
      <c r="Y53" s="31">
        <f t="shared" si="17"/>
        <v>2581.5386458333342</v>
      </c>
      <c r="Z53" s="31">
        <f t="shared" si="11"/>
        <v>2.5</v>
      </c>
      <c r="AA53" s="31">
        <f t="shared" si="12"/>
        <v>0.52762962962962967</v>
      </c>
      <c r="AB53" s="31">
        <f t="shared" si="13"/>
        <v>0.2789305555555554</v>
      </c>
      <c r="AC53" s="24"/>
      <c r="AD53" s="22"/>
      <c r="AE53" s="24"/>
    </row>
    <row r="54" spans="1:31" x14ac:dyDescent="0.25">
      <c r="A54" s="24"/>
      <c r="B54" s="30">
        <v>38</v>
      </c>
      <c r="C54" s="31">
        <v>3.3492361111111109</v>
      </c>
      <c r="D54" s="31">
        <f>4.57-4.02</f>
        <v>0.55000000000000071</v>
      </c>
      <c r="E54" s="30"/>
      <c r="F54" s="30"/>
      <c r="G54" s="61">
        <v>2.21</v>
      </c>
      <c r="H54" s="61">
        <v>0.87</v>
      </c>
      <c r="O54" s="31">
        <f t="shared" si="4"/>
        <v>0.28999999999999998</v>
      </c>
      <c r="P54" s="30">
        <f t="shared" si="14"/>
        <v>29</v>
      </c>
      <c r="Q54" s="30" t="str">
        <f t="shared" si="5"/>
        <v>CHAM</v>
      </c>
      <c r="R54" s="30">
        <f t="shared" si="3"/>
        <v>26</v>
      </c>
      <c r="S54" s="31">
        <f t="shared" si="6"/>
        <v>2.9644386574074075</v>
      </c>
      <c r="T54" s="31">
        <f t="shared" si="7"/>
        <v>0.41000000000000014</v>
      </c>
      <c r="U54" s="31">
        <f t="shared" si="15"/>
        <v>74.11096643518519</v>
      </c>
      <c r="V54" s="31">
        <f t="shared" si="16"/>
        <v>4.1000000000000014</v>
      </c>
      <c r="W54" s="31">
        <f t="shared" si="8"/>
        <v>18.4822800925926</v>
      </c>
      <c r="X54" s="31">
        <f t="shared" si="9"/>
        <v>96.693246527777788</v>
      </c>
      <c r="Y54" s="31">
        <f t="shared" si="17"/>
        <v>2485.6273611111119</v>
      </c>
      <c r="Z54" s="31">
        <f t="shared" si="11"/>
        <v>2.4166666666666665</v>
      </c>
      <c r="AA54" s="31">
        <f t="shared" si="12"/>
        <v>0.50837731481481485</v>
      </c>
      <c r="AB54" s="31">
        <f t="shared" si="13"/>
        <v>0.27493055555555551</v>
      </c>
      <c r="AC54" s="24"/>
      <c r="AD54" s="22"/>
      <c r="AE54" s="24"/>
    </row>
    <row r="55" spans="1:31" x14ac:dyDescent="0.25">
      <c r="A55" s="24"/>
      <c r="B55" s="30">
        <v>39</v>
      </c>
      <c r="C55" s="31">
        <v>3.376689814814815</v>
      </c>
      <c r="D55" s="31">
        <f>4.02-3.46</f>
        <v>0.55999999999999961</v>
      </c>
      <c r="E55" s="30"/>
      <c r="F55" s="30"/>
      <c r="G55" s="61">
        <v>2.23</v>
      </c>
      <c r="H55" s="61">
        <v>0.88</v>
      </c>
      <c r="O55" s="31">
        <f t="shared" si="4"/>
        <v>0.28000000000000003</v>
      </c>
      <c r="P55" s="30">
        <f t="shared" si="14"/>
        <v>28</v>
      </c>
      <c r="Q55" s="30" t="str">
        <f t="shared" si="5"/>
        <v>CHAM</v>
      </c>
      <c r="R55" s="30">
        <f t="shared" si="3"/>
        <v>27</v>
      </c>
      <c r="S55" s="31">
        <f t="shared" si="6"/>
        <v>2.9983912037037039</v>
      </c>
      <c r="T55" s="31">
        <f t="shared" si="7"/>
        <v>0.41999999999999993</v>
      </c>
      <c r="U55" s="31">
        <f t="shared" si="15"/>
        <v>74.959780092592595</v>
      </c>
      <c r="V55" s="31">
        <f t="shared" si="16"/>
        <v>4.1999999999999993</v>
      </c>
      <c r="W55" s="31">
        <f t="shared" si="8"/>
        <v>18.102754629629636</v>
      </c>
      <c r="X55" s="31">
        <f t="shared" si="9"/>
        <v>97.262534722222227</v>
      </c>
      <c r="Y55" s="31">
        <f>IF(P55="","",IF(P55=0,0,(Y56+X55)))</f>
        <v>2388.9341145833341</v>
      </c>
      <c r="Z55" s="31">
        <f t="shared" si="11"/>
        <v>2.333333333333333</v>
      </c>
      <c r="AA55" s="31">
        <f t="shared" si="12"/>
        <v>0.49479629629629635</v>
      </c>
      <c r="AB55" s="31">
        <f t="shared" si="13"/>
        <v>0.27093055555555562</v>
      </c>
      <c r="AC55" s="24"/>
      <c r="AD55" s="22"/>
      <c r="AE55" s="24"/>
    </row>
    <row r="56" spans="1:31" x14ac:dyDescent="0.25">
      <c r="A56" s="24"/>
      <c r="B56" s="30">
        <v>40</v>
      </c>
      <c r="C56" s="31">
        <v>3.4046990740740739</v>
      </c>
      <c r="D56" s="31">
        <f>3.46-2.9</f>
        <v>0.56000000000000005</v>
      </c>
      <c r="E56" s="30"/>
      <c r="F56" s="30"/>
      <c r="G56" s="61">
        <v>2.2400000000000002</v>
      </c>
      <c r="H56" s="61">
        <v>0.89</v>
      </c>
      <c r="O56" s="31">
        <f t="shared" si="4"/>
        <v>0.27</v>
      </c>
      <c r="P56" s="30">
        <f t="shared" si="14"/>
        <v>27</v>
      </c>
      <c r="Q56" s="30" t="str">
        <f t="shared" si="5"/>
        <v>CHAM</v>
      </c>
      <c r="R56" s="30">
        <f t="shared" si="3"/>
        <v>28</v>
      </c>
      <c r="S56" s="31">
        <f t="shared" si="6"/>
        <v>3.0355381944444444</v>
      </c>
      <c r="T56" s="31">
        <f t="shared" si="7"/>
        <v>0.44000000000000128</v>
      </c>
      <c r="U56" s="31">
        <f t="shared" si="15"/>
        <v>75.888454861111114</v>
      </c>
      <c r="V56" s="31">
        <f t="shared" si="16"/>
        <v>4.4000000000000128</v>
      </c>
      <c r="W56" s="31">
        <f t="shared" si="8"/>
        <v>17.651284722222226</v>
      </c>
      <c r="X56" s="31">
        <f t="shared" si="9"/>
        <v>97.939739583333349</v>
      </c>
      <c r="Y56" s="31">
        <f>IF(P56="","",IF(P56=0,0,(Y57+X56)))</f>
        <v>2291.6715798611117</v>
      </c>
      <c r="Z56" s="31">
        <f t="shared" si="11"/>
        <v>2.25</v>
      </c>
      <c r="AA56" s="31">
        <f t="shared" si="12"/>
        <v>0.47993750000000013</v>
      </c>
      <c r="AB56" s="31">
        <f t="shared" si="13"/>
        <v>0.26293055555555506</v>
      </c>
      <c r="AC56" s="24"/>
      <c r="AD56" s="22"/>
      <c r="AE56" s="24"/>
    </row>
    <row r="57" spans="1:31" x14ac:dyDescent="0.25">
      <c r="A57" s="24"/>
      <c r="B57" s="30">
        <v>41</v>
      </c>
      <c r="C57" s="31">
        <v>3.4329108796296293</v>
      </c>
      <c r="D57" s="31">
        <f>2.9-2.33</f>
        <v>0.56999999999999984</v>
      </c>
      <c r="E57" s="30"/>
      <c r="F57" s="30"/>
      <c r="G57" s="61">
        <v>2.25</v>
      </c>
      <c r="H57" s="61">
        <v>0.9</v>
      </c>
      <c r="O57" s="31">
        <f t="shared" si="4"/>
        <v>0.26</v>
      </c>
      <c r="P57" s="30">
        <f t="shared" si="14"/>
        <v>26</v>
      </c>
      <c r="Q57" s="30" t="str">
        <f t="shared" si="5"/>
        <v>CHAM</v>
      </c>
      <c r="R57" s="30">
        <f t="shared" si="3"/>
        <v>29</v>
      </c>
      <c r="S57" s="31">
        <f t="shared" si="6"/>
        <v>3.0707060185185187</v>
      </c>
      <c r="T57" s="31">
        <f t="shared" si="7"/>
        <v>0.44999999999999929</v>
      </c>
      <c r="U57" s="31">
        <f t="shared" si="15"/>
        <v>76.767650462962962</v>
      </c>
      <c r="V57" s="31">
        <f t="shared" si="16"/>
        <v>4.4999999999999929</v>
      </c>
      <c r="W57" s="31">
        <f t="shared" si="8"/>
        <v>17.259606481481491</v>
      </c>
      <c r="X57" s="31">
        <f t="shared" si="9"/>
        <v>98.527256944444446</v>
      </c>
      <c r="Y57" s="31">
        <f t="shared" ref="Y57:Y59" si="18">IF(P57="","",IF(P57=0,0,(Y58+X57)))</f>
        <v>2193.7318402777782</v>
      </c>
      <c r="Z57" s="31">
        <f t="shared" si="11"/>
        <v>2.1666666666666665</v>
      </c>
      <c r="AA57" s="31">
        <f t="shared" si="12"/>
        <v>0.46587037037037043</v>
      </c>
      <c r="AB57" s="31">
        <f t="shared" si="13"/>
        <v>0.25893055555555583</v>
      </c>
      <c r="AC57" s="24"/>
      <c r="AD57" s="22"/>
      <c r="AE57" s="24"/>
    </row>
    <row r="58" spans="1:31" x14ac:dyDescent="0.25">
      <c r="A58" s="24"/>
      <c r="B58" s="30">
        <v>42</v>
      </c>
      <c r="C58" s="31">
        <v>3.4620428240740742</v>
      </c>
      <c r="D58" s="31">
        <f>2.33-1.75</f>
        <v>0.58000000000000007</v>
      </c>
      <c r="E58" s="30"/>
      <c r="F58" s="30"/>
      <c r="G58" s="61">
        <v>2.2599999999999998</v>
      </c>
      <c r="H58" s="61">
        <v>0.91</v>
      </c>
      <c r="O58" s="31">
        <f t="shared" si="4"/>
        <v>0.25</v>
      </c>
      <c r="P58" s="30">
        <f t="shared" si="14"/>
        <v>25</v>
      </c>
      <c r="Q58" s="30" t="str">
        <f t="shared" si="5"/>
        <v>CHAM</v>
      </c>
      <c r="R58" s="30">
        <f t="shared" si="3"/>
        <v>30</v>
      </c>
      <c r="S58" s="31">
        <f t="shared" si="6"/>
        <v>3.1052256944444445</v>
      </c>
      <c r="T58" s="31">
        <f t="shared" si="7"/>
        <v>0.45999999999999908</v>
      </c>
      <c r="U58" s="31">
        <f t="shared" si="15"/>
        <v>77.630642361111114</v>
      </c>
      <c r="V58" s="31">
        <f t="shared" si="16"/>
        <v>4.5999999999999908</v>
      </c>
      <c r="W58" s="31">
        <f t="shared" si="8"/>
        <v>16.874409722222236</v>
      </c>
      <c r="X58" s="31">
        <f t="shared" si="9"/>
        <v>99.105052083333348</v>
      </c>
      <c r="Y58" s="31">
        <f t="shared" si="18"/>
        <v>2095.2045833333336</v>
      </c>
      <c r="Z58" s="31">
        <f t="shared" si="11"/>
        <v>2.083333333333333</v>
      </c>
      <c r="AA58" s="31">
        <f t="shared" si="12"/>
        <v>0.45206250000000009</v>
      </c>
      <c r="AB58" s="31">
        <f t="shared" si="13"/>
        <v>0.25493055555555594</v>
      </c>
      <c r="AC58" s="24"/>
      <c r="AD58" s="22"/>
      <c r="AE58" s="24"/>
    </row>
    <row r="59" spans="1:31" x14ac:dyDescent="0.25">
      <c r="A59" s="24"/>
      <c r="B59" s="30">
        <v>43</v>
      </c>
      <c r="C59" s="31">
        <v>3.4899537037037041</v>
      </c>
      <c r="D59" s="31">
        <f>1.75-1.17</f>
        <v>0.58000000000000007</v>
      </c>
      <c r="E59" s="30"/>
      <c r="F59" s="30"/>
      <c r="G59" s="61">
        <v>2.2799999999999998</v>
      </c>
      <c r="H59" s="61">
        <v>0.92</v>
      </c>
      <c r="O59" s="31">
        <f t="shared" si="4"/>
        <v>0.24</v>
      </c>
      <c r="P59" s="30">
        <f t="shared" si="14"/>
        <v>24</v>
      </c>
      <c r="Q59" s="30" t="str">
        <f t="shared" si="5"/>
        <v>CHAM</v>
      </c>
      <c r="R59" s="30">
        <f>IF(P59="","",IF(Q59="ABOVE",0,IF(Q59="BELOW",0,IF(R58&gt;=1,R58+1,1))))</f>
        <v>31</v>
      </c>
      <c r="S59" s="31">
        <f t="shared" si="6"/>
        <v>3.1384027777777779</v>
      </c>
      <c r="T59" s="31">
        <f t="shared" si="7"/>
        <v>0.47000000000000064</v>
      </c>
      <c r="U59" s="31">
        <f t="shared" si="15"/>
        <v>78.460069444444443</v>
      </c>
      <c r="V59" s="31">
        <f t="shared" si="16"/>
        <v>4.7000000000000064</v>
      </c>
      <c r="W59" s="31">
        <f t="shared" si="8"/>
        <v>16.502638888888892</v>
      </c>
      <c r="X59" s="31">
        <f t="shared" si="9"/>
        <v>99.662708333333342</v>
      </c>
      <c r="Y59" s="31">
        <f t="shared" si="18"/>
        <v>1996.0995312500004</v>
      </c>
      <c r="Z59" s="31">
        <f t="shared" si="11"/>
        <v>2</v>
      </c>
      <c r="AA59" s="31">
        <f t="shared" si="12"/>
        <v>0.43879166666666675</v>
      </c>
      <c r="AB59" s="31">
        <f t="shared" si="13"/>
        <v>0.25093055555555532</v>
      </c>
      <c r="AC59" s="24"/>
      <c r="AD59" s="22"/>
      <c r="AE59" s="24"/>
    </row>
    <row r="60" spans="1:31" x14ac:dyDescent="0.25">
      <c r="A60" s="24"/>
      <c r="B60" s="30">
        <v>44</v>
      </c>
      <c r="C60" s="31">
        <v>3.5176157407407405</v>
      </c>
      <c r="D60" s="31">
        <f>1.17-0.59</f>
        <v>0.57999999999999996</v>
      </c>
      <c r="E60" s="30"/>
      <c r="F60" s="30"/>
      <c r="G60" s="61">
        <v>2.29</v>
      </c>
      <c r="H60" s="61">
        <v>0.93</v>
      </c>
      <c r="O60" s="31">
        <f t="shared" ref="O60:O102" si="19">IF(P60="","",IF(P60=0,$C$8,($C$8+P60/100)))</f>
        <v>0.23</v>
      </c>
      <c r="P60" s="30">
        <f t="shared" si="14"/>
        <v>23</v>
      </c>
      <c r="Q60" s="30" t="str">
        <f t="shared" ref="Q60:Q102" si="20">IF(P60="","",IF($A$4=1,IF($C$13-P60&lt;$D$10,("ABOVE"), IF($D$9&lt;P60,("CHAM"),"BELOW")),IF($C$13-P60&lt;$D$10,("ABOVE"), IF($D$9&lt;P60,("CHAM"),"BELOW"))))</f>
        <v>CHAM</v>
      </c>
      <c r="R60" s="30">
        <f t="shared" ref="R60:R101" si="21">IF(P60="","",IF(Q60="ABOVE",0,IF(Q60="BELOW",0,IF(R59&gt;=1,R59+1,1))))</f>
        <v>32</v>
      </c>
      <c r="S60" s="31">
        <f t="shared" ref="S60:S102" si="22">IF(R60="","",(IF(R60=0,0,VLOOKUP(R60,$B$17:$J$132,IF($C$4="HS180",2,IF(C$4="HS75",4,IF(C$4="HS290",6,IF(C$4="HS31",8))))))))</f>
        <v>3.1705324074074075</v>
      </c>
      <c r="T60" s="31">
        <f t="shared" si="7"/>
        <v>0.49000000000000021</v>
      </c>
      <c r="U60" s="31">
        <f t="shared" ref="U60:U102" si="23">IF(S60="","",S60*$C$5)</f>
        <v>79.26331018518519</v>
      </c>
      <c r="V60" s="31">
        <f t="shared" ref="V60:V102" si="24">IF(T60="","",T60*$C$6)</f>
        <v>4.9000000000000021</v>
      </c>
      <c r="W60" s="31">
        <f t="shared" si="8"/>
        <v>16.101342592592598</v>
      </c>
      <c r="X60" s="31">
        <f t="shared" ref="X60:X102" si="25">IF(P60="","",(U60+V60+W60))</f>
        <v>100.2646527777778</v>
      </c>
      <c r="Y60" s="31">
        <f t="shared" ref="Y60:Y102" si="26">IF(P60="","",IF(P60=0,0,(Y61+X60)))</f>
        <v>1896.4368229166671</v>
      </c>
      <c r="Z60" s="31">
        <f t="shared" ref="Z60:Z102" si="27">IF(P60="","",(IF(P60=0,$C$8,(P60*(1/12)+$C$8))))</f>
        <v>1.9166666666666665</v>
      </c>
      <c r="AA60" s="31">
        <f t="shared" si="12"/>
        <v>0.42593981481481491</v>
      </c>
      <c r="AB60" s="31">
        <f t="shared" si="13"/>
        <v>0.24293055555555548</v>
      </c>
      <c r="AC60" s="24"/>
      <c r="AD60" s="22"/>
      <c r="AE60" s="24"/>
    </row>
    <row r="61" spans="1:31" x14ac:dyDescent="0.25">
      <c r="A61" s="24"/>
      <c r="B61" s="30">
        <v>45</v>
      </c>
      <c r="C61" s="31">
        <v>3.545167824074074</v>
      </c>
      <c r="D61" s="31">
        <v>0.59</v>
      </c>
      <c r="E61" s="30"/>
      <c r="F61" s="30"/>
      <c r="G61" s="61">
        <v>2.2999999999999998</v>
      </c>
      <c r="H61" s="61">
        <v>0.94</v>
      </c>
      <c r="O61" s="31">
        <f t="shared" si="19"/>
        <v>0.22</v>
      </c>
      <c r="P61" s="30">
        <f t="shared" si="14"/>
        <v>22</v>
      </c>
      <c r="Q61" s="30" t="str">
        <f t="shared" si="20"/>
        <v>CHAM</v>
      </c>
      <c r="R61" s="30">
        <f t="shared" si="21"/>
        <v>33</v>
      </c>
      <c r="S61" s="31">
        <f t="shared" si="22"/>
        <v>3.201701388888889</v>
      </c>
      <c r="T61" s="31">
        <f t="shared" si="7"/>
        <v>0.5</v>
      </c>
      <c r="U61" s="31">
        <f t="shared" si="23"/>
        <v>80.042534722222229</v>
      </c>
      <c r="V61" s="31">
        <f t="shared" si="24"/>
        <v>5</v>
      </c>
      <c r="W61" s="31">
        <f t="shared" si="8"/>
        <v>15.749652777777786</v>
      </c>
      <c r="X61" s="31">
        <f t="shared" si="25"/>
        <v>100.79218750000001</v>
      </c>
      <c r="Y61" s="31">
        <f t="shared" si="26"/>
        <v>1796.1721701388892</v>
      </c>
      <c r="Z61" s="31">
        <f t="shared" si="27"/>
        <v>1.8333333333333333</v>
      </c>
      <c r="AA61" s="31">
        <f t="shared" si="12"/>
        <v>0.4134722222222223</v>
      </c>
      <c r="AB61" s="31">
        <f t="shared" si="13"/>
        <v>0.23893055555555556</v>
      </c>
      <c r="AC61" s="24"/>
      <c r="AD61" s="22"/>
      <c r="AE61" s="24"/>
    </row>
    <row r="62" spans="1:31" x14ac:dyDescent="0.25">
      <c r="A62" s="24"/>
      <c r="B62" s="30">
        <v>46</v>
      </c>
      <c r="C62" s="30"/>
      <c r="D62" s="31"/>
      <c r="E62" s="30"/>
      <c r="F62" s="30"/>
      <c r="G62" s="61">
        <v>2.31</v>
      </c>
      <c r="H62" s="61">
        <v>0.95</v>
      </c>
      <c r="O62" s="31">
        <f t="shared" si="19"/>
        <v>0.21</v>
      </c>
      <c r="P62" s="30">
        <f t="shared" si="14"/>
        <v>21</v>
      </c>
      <c r="Q62" s="30" t="str">
        <f t="shared" si="20"/>
        <v>CHAM</v>
      </c>
      <c r="R62" s="30">
        <f t="shared" si="21"/>
        <v>34</v>
      </c>
      <c r="S62" s="31">
        <f t="shared" si="22"/>
        <v>3.2321354166666669</v>
      </c>
      <c r="T62" s="31">
        <f t="shared" si="7"/>
        <v>0.50999999999999979</v>
      </c>
      <c r="U62" s="31">
        <f t="shared" si="23"/>
        <v>80.803385416666671</v>
      </c>
      <c r="V62" s="31">
        <f t="shared" si="24"/>
        <v>5.0999999999999979</v>
      </c>
      <c r="W62" s="31">
        <f t="shared" si="8"/>
        <v>15.405312500000004</v>
      </c>
      <c r="X62" s="31">
        <f t="shared" si="25"/>
        <v>101.30869791666667</v>
      </c>
      <c r="Y62" s="31">
        <f t="shared" si="26"/>
        <v>1695.3799826388893</v>
      </c>
      <c r="Z62" s="31">
        <f t="shared" si="27"/>
        <v>1.75</v>
      </c>
      <c r="AA62" s="31">
        <f t="shared" si="12"/>
        <v>0.40129861111111115</v>
      </c>
      <c r="AB62" s="31">
        <f t="shared" si="13"/>
        <v>0.23493055555555564</v>
      </c>
      <c r="AC62" s="24"/>
      <c r="AD62" s="22"/>
      <c r="AE62" s="24"/>
    </row>
    <row r="63" spans="1:31" x14ac:dyDescent="0.25">
      <c r="A63" s="24"/>
      <c r="B63" s="30">
        <v>47</v>
      </c>
      <c r="C63" s="51"/>
      <c r="D63" s="51"/>
      <c r="E63" s="51"/>
      <c r="F63" s="51"/>
      <c r="G63" s="61">
        <v>2.3199999999999998</v>
      </c>
      <c r="H63" s="61">
        <v>0.96</v>
      </c>
      <c r="O63" s="31">
        <f t="shared" si="19"/>
        <v>0.2</v>
      </c>
      <c r="P63" s="30">
        <f t="shared" si="14"/>
        <v>20</v>
      </c>
      <c r="Q63" s="30" t="str">
        <f t="shared" si="20"/>
        <v>CHAM</v>
      </c>
      <c r="R63" s="30">
        <f t="shared" si="21"/>
        <v>35</v>
      </c>
      <c r="S63" s="31">
        <f t="shared" si="22"/>
        <v>3.2612789351851852</v>
      </c>
      <c r="T63" s="31">
        <f t="shared" si="7"/>
        <v>0.52000000000000046</v>
      </c>
      <c r="U63" s="31">
        <f t="shared" si="23"/>
        <v>81.531973379629633</v>
      </c>
      <c r="V63" s="31">
        <f t="shared" si="24"/>
        <v>5.2000000000000046</v>
      </c>
      <c r="W63" s="31">
        <f t="shared" si="8"/>
        <v>15.073877314814821</v>
      </c>
      <c r="X63" s="31">
        <f t="shared" si="25"/>
        <v>101.80585069444446</v>
      </c>
      <c r="Y63" s="31">
        <f t="shared" si="26"/>
        <v>1594.0712847222226</v>
      </c>
      <c r="Z63" s="31">
        <f t="shared" si="27"/>
        <v>1.6666666666666665</v>
      </c>
      <c r="AA63" s="31">
        <f t="shared" si="12"/>
        <v>0.38964120370370381</v>
      </c>
      <c r="AB63" s="31">
        <f t="shared" si="13"/>
        <v>0.23093055555555539</v>
      </c>
      <c r="AC63" s="24"/>
      <c r="AD63" s="22"/>
      <c r="AE63" s="24"/>
    </row>
    <row r="64" spans="1:31" x14ac:dyDescent="0.25">
      <c r="A64" s="24"/>
      <c r="B64" s="30">
        <v>48</v>
      </c>
      <c r="C64" s="51"/>
      <c r="D64" s="51"/>
      <c r="E64" s="51"/>
      <c r="F64" s="51"/>
      <c r="G64" s="61">
        <v>2.33</v>
      </c>
      <c r="H64" s="61">
        <v>0.97</v>
      </c>
      <c r="O64" s="31">
        <f t="shared" si="19"/>
        <v>0.19</v>
      </c>
      <c r="P64" s="30">
        <f t="shared" si="14"/>
        <v>19</v>
      </c>
      <c r="Q64" s="30" t="str">
        <f t="shared" si="20"/>
        <v>CHAM</v>
      </c>
      <c r="R64" s="30">
        <f t="shared" si="21"/>
        <v>36</v>
      </c>
      <c r="S64" s="31">
        <f t="shared" si="22"/>
        <v>3.2916435185185184</v>
      </c>
      <c r="T64" s="31">
        <f t="shared" si="7"/>
        <v>0.52999999999999936</v>
      </c>
      <c r="U64" s="31">
        <f t="shared" si="23"/>
        <v>82.291087962962962</v>
      </c>
      <c r="V64" s="31">
        <f t="shared" si="24"/>
        <v>5.2999999999999936</v>
      </c>
      <c r="W64" s="31">
        <f t="shared" si="8"/>
        <v>14.730231481481493</v>
      </c>
      <c r="X64" s="31">
        <f t="shared" si="25"/>
        <v>102.32131944444446</v>
      </c>
      <c r="Y64" s="31">
        <f t="shared" si="26"/>
        <v>1492.2654340277782</v>
      </c>
      <c r="Z64" s="31">
        <f t="shared" si="27"/>
        <v>1.5833333333333333</v>
      </c>
      <c r="AA64" s="31">
        <f t="shared" si="12"/>
        <v>0.37749537037037051</v>
      </c>
      <c r="AB64" s="31">
        <f t="shared" si="13"/>
        <v>0.22693055555555583</v>
      </c>
      <c r="AC64" s="24"/>
      <c r="AD64" s="22"/>
      <c r="AE64" s="24"/>
    </row>
    <row r="65" spans="1:31" x14ac:dyDescent="0.25">
      <c r="A65" s="24"/>
      <c r="B65" s="30">
        <v>49</v>
      </c>
      <c r="C65" s="51"/>
      <c r="D65" s="51"/>
      <c r="E65" s="51"/>
      <c r="F65" s="51"/>
      <c r="G65" s="61">
        <v>2.35</v>
      </c>
      <c r="H65" s="61">
        <v>0.98</v>
      </c>
      <c r="O65" s="31">
        <f t="shared" si="19"/>
        <v>0.18</v>
      </c>
      <c r="P65" s="30">
        <f t="shared" si="14"/>
        <v>18</v>
      </c>
      <c r="Q65" s="30" t="str">
        <f t="shared" si="20"/>
        <v>CHAM</v>
      </c>
      <c r="R65" s="30">
        <f t="shared" si="21"/>
        <v>37</v>
      </c>
      <c r="S65" s="31">
        <f t="shared" si="22"/>
        <v>3.3206250000000002</v>
      </c>
      <c r="T65" s="31">
        <f t="shared" si="7"/>
        <v>0.54</v>
      </c>
      <c r="U65" s="31">
        <f t="shared" si="23"/>
        <v>83.015625</v>
      </c>
      <c r="V65" s="31">
        <f t="shared" si="24"/>
        <v>5.4</v>
      </c>
      <c r="W65" s="31">
        <f t="shared" si="8"/>
        <v>14.400416666666674</v>
      </c>
      <c r="X65" s="31">
        <f t="shared" si="25"/>
        <v>102.81604166666668</v>
      </c>
      <c r="Y65" s="31">
        <f t="shared" si="26"/>
        <v>1389.9441145833337</v>
      </c>
      <c r="Z65" s="31">
        <f t="shared" si="27"/>
        <v>1.5</v>
      </c>
      <c r="AA65" s="31">
        <f t="shared" si="12"/>
        <v>0.36590277777777785</v>
      </c>
      <c r="AB65" s="31">
        <f t="shared" si="13"/>
        <v>0.22293055555555555</v>
      </c>
      <c r="AC65" s="24"/>
      <c r="AD65" s="22"/>
      <c r="AE65" s="24"/>
    </row>
    <row r="66" spans="1:31" x14ac:dyDescent="0.25">
      <c r="A66" s="24"/>
      <c r="B66" s="30">
        <v>50</v>
      </c>
      <c r="C66" s="51"/>
      <c r="D66" s="51"/>
      <c r="E66" s="51"/>
      <c r="F66" s="51"/>
      <c r="G66" s="61">
        <v>2.36</v>
      </c>
      <c r="H66" s="61">
        <v>0.99</v>
      </c>
      <c r="O66" s="31">
        <f t="shared" si="19"/>
        <v>0.17</v>
      </c>
      <c r="P66" s="30">
        <f t="shared" si="14"/>
        <v>17</v>
      </c>
      <c r="Q66" s="30" t="str">
        <f t="shared" si="20"/>
        <v>CHAM</v>
      </c>
      <c r="R66" s="30">
        <f t="shared" si="21"/>
        <v>38</v>
      </c>
      <c r="S66" s="31">
        <f t="shared" si="22"/>
        <v>3.3492361111111109</v>
      </c>
      <c r="T66" s="31">
        <f t="shared" si="7"/>
        <v>0.55000000000000071</v>
      </c>
      <c r="U66" s="31">
        <f t="shared" si="23"/>
        <v>83.730902777777771</v>
      </c>
      <c r="V66" s="31">
        <f t="shared" si="24"/>
        <v>5.5000000000000071</v>
      </c>
      <c r="W66" s="31">
        <f t="shared" si="8"/>
        <v>14.074305555555563</v>
      </c>
      <c r="X66" s="31">
        <f t="shared" si="25"/>
        <v>103.30520833333334</v>
      </c>
      <c r="Y66" s="31">
        <f t="shared" si="26"/>
        <v>1287.128072916667</v>
      </c>
      <c r="Z66" s="31">
        <f t="shared" si="27"/>
        <v>1.4166666666666665</v>
      </c>
      <c r="AA66" s="31">
        <f t="shared" si="12"/>
        <v>0.35445833333333354</v>
      </c>
      <c r="AB66" s="31">
        <f t="shared" si="13"/>
        <v>0.2189305555555553</v>
      </c>
      <c r="AC66" s="24"/>
      <c r="AD66" s="22"/>
      <c r="AE66" s="24"/>
    </row>
    <row r="67" spans="1:31" x14ac:dyDescent="0.25">
      <c r="A67" s="24"/>
      <c r="B67" s="30">
        <v>51</v>
      </c>
      <c r="C67" s="51"/>
      <c r="D67" s="51"/>
      <c r="E67" s="51"/>
      <c r="F67" s="51"/>
      <c r="G67" s="61">
        <v>2.37</v>
      </c>
      <c r="H67" s="61">
        <v>0.99</v>
      </c>
      <c r="O67" s="31">
        <f t="shared" si="19"/>
        <v>0.16</v>
      </c>
      <c r="P67" s="30">
        <f t="shared" si="14"/>
        <v>16</v>
      </c>
      <c r="Q67" s="30" t="str">
        <f t="shared" si="20"/>
        <v>CHAM</v>
      </c>
      <c r="R67" s="30">
        <f t="shared" si="21"/>
        <v>39</v>
      </c>
      <c r="S67" s="31">
        <f t="shared" si="22"/>
        <v>3.376689814814815</v>
      </c>
      <c r="T67" s="31">
        <f t="shared" si="7"/>
        <v>0.55999999999999961</v>
      </c>
      <c r="U67" s="31">
        <f t="shared" si="23"/>
        <v>84.417245370370381</v>
      </c>
      <c r="V67" s="31">
        <f t="shared" si="24"/>
        <v>5.5999999999999961</v>
      </c>
      <c r="W67" s="31">
        <f t="shared" si="8"/>
        <v>13.759768518518527</v>
      </c>
      <c r="X67" s="31">
        <f t="shared" si="25"/>
        <v>103.7770138888889</v>
      </c>
      <c r="Y67" s="31">
        <f t="shared" si="26"/>
        <v>1183.8228645833335</v>
      </c>
      <c r="Z67" s="31">
        <f t="shared" si="27"/>
        <v>1.3333333333333333</v>
      </c>
      <c r="AA67" s="31">
        <f t="shared" si="12"/>
        <v>0.34347685185185189</v>
      </c>
      <c r="AB67" s="31">
        <f t="shared" si="13"/>
        <v>0.21493055555555574</v>
      </c>
      <c r="AC67" s="24"/>
      <c r="AD67" s="22"/>
      <c r="AE67" s="24"/>
    </row>
    <row r="68" spans="1:31" x14ac:dyDescent="0.25">
      <c r="A68" s="24"/>
      <c r="B68" s="30">
        <v>52</v>
      </c>
      <c r="C68" s="51"/>
      <c r="D68" s="51"/>
      <c r="E68" s="51"/>
      <c r="F68" s="51"/>
      <c r="G68" s="61">
        <v>2.38</v>
      </c>
      <c r="H68" s="61">
        <v>1</v>
      </c>
      <c r="O68" s="31">
        <f t="shared" si="19"/>
        <v>0.15</v>
      </c>
      <c r="P68" s="30">
        <f t="shared" si="14"/>
        <v>15</v>
      </c>
      <c r="Q68" s="30" t="str">
        <f t="shared" si="20"/>
        <v>CHAM</v>
      </c>
      <c r="R68" s="30">
        <f t="shared" si="21"/>
        <v>40</v>
      </c>
      <c r="S68" s="31">
        <f t="shared" si="22"/>
        <v>3.4046990740740739</v>
      </c>
      <c r="T68" s="31">
        <f t="shared" si="7"/>
        <v>0.56000000000000005</v>
      </c>
      <c r="U68" s="31">
        <f t="shared" si="23"/>
        <v>85.117476851851848</v>
      </c>
      <c r="V68" s="31">
        <f t="shared" si="24"/>
        <v>5.6000000000000005</v>
      </c>
      <c r="W68" s="31">
        <f t="shared" si="8"/>
        <v>13.479675925925935</v>
      </c>
      <c r="X68" s="31">
        <f t="shared" si="25"/>
        <v>104.19715277777777</v>
      </c>
      <c r="Y68" s="31">
        <f t="shared" si="26"/>
        <v>1080.0458506944447</v>
      </c>
      <c r="Z68" s="31">
        <f t="shared" si="27"/>
        <v>1.25</v>
      </c>
      <c r="AA68" s="31">
        <f t="shared" si="12"/>
        <v>0.33227314814814835</v>
      </c>
      <c r="AB68" s="31">
        <f t="shared" si="13"/>
        <v>0.21493055555555554</v>
      </c>
      <c r="AC68" s="24"/>
      <c r="AD68" s="22"/>
      <c r="AE68" s="24"/>
    </row>
    <row r="69" spans="1:31" x14ac:dyDescent="0.25">
      <c r="A69" s="24"/>
      <c r="B69" s="30">
        <v>53</v>
      </c>
      <c r="C69" s="51"/>
      <c r="D69" s="51"/>
      <c r="E69" s="51"/>
      <c r="F69" s="51"/>
      <c r="G69" s="61">
        <v>2.39</v>
      </c>
      <c r="H69" s="61">
        <v>1.01</v>
      </c>
      <c r="O69" s="31">
        <f t="shared" si="19"/>
        <v>0.14000000000000001</v>
      </c>
      <c r="P69" s="30">
        <f t="shared" si="14"/>
        <v>14</v>
      </c>
      <c r="Q69" s="30" t="str">
        <f t="shared" si="20"/>
        <v>CHAM</v>
      </c>
      <c r="R69" s="30">
        <f t="shared" si="21"/>
        <v>41</v>
      </c>
      <c r="S69" s="31">
        <f t="shared" si="22"/>
        <v>3.4329108796296293</v>
      </c>
      <c r="T69" s="31">
        <f t="shared" si="7"/>
        <v>0.56999999999999984</v>
      </c>
      <c r="U69" s="31">
        <f t="shared" si="23"/>
        <v>85.822771990740733</v>
      </c>
      <c r="V69" s="31">
        <f t="shared" si="24"/>
        <v>5.6999999999999984</v>
      </c>
      <c r="W69" s="31">
        <f t="shared" si="8"/>
        <v>13.157557870370383</v>
      </c>
      <c r="X69" s="31">
        <f t="shared" si="25"/>
        <v>104.68032986111112</v>
      </c>
      <c r="Y69" s="31">
        <f t="shared" si="26"/>
        <v>975.84869791666677</v>
      </c>
      <c r="Z69" s="31">
        <f t="shared" si="27"/>
        <v>1.1666666666666665</v>
      </c>
      <c r="AA69" s="31">
        <f t="shared" si="12"/>
        <v>0.32098842592592619</v>
      </c>
      <c r="AB69" s="31">
        <f t="shared" si="13"/>
        <v>0.21093055555555562</v>
      </c>
      <c r="AC69" s="24"/>
      <c r="AD69" s="22"/>
      <c r="AE69" s="24"/>
    </row>
    <row r="70" spans="1:31" x14ac:dyDescent="0.25">
      <c r="A70" s="24"/>
      <c r="B70" s="30">
        <v>54</v>
      </c>
      <c r="C70" s="51"/>
      <c r="D70" s="51"/>
      <c r="E70" s="51"/>
      <c r="F70" s="51"/>
      <c r="G70" s="61">
        <v>2.4</v>
      </c>
      <c r="H70" s="61">
        <v>1.02</v>
      </c>
      <c r="O70" s="31">
        <f t="shared" si="19"/>
        <v>0.13</v>
      </c>
      <c r="P70" s="30">
        <f t="shared" si="14"/>
        <v>13</v>
      </c>
      <c r="Q70" s="30" t="str">
        <f t="shared" si="20"/>
        <v>CHAM</v>
      </c>
      <c r="R70" s="30">
        <f t="shared" si="21"/>
        <v>42</v>
      </c>
      <c r="S70" s="31">
        <f t="shared" si="22"/>
        <v>3.4620428240740742</v>
      </c>
      <c r="T70" s="31">
        <f t="shared" si="7"/>
        <v>0.58000000000000007</v>
      </c>
      <c r="U70" s="31">
        <f t="shared" si="23"/>
        <v>86.551070601851848</v>
      </c>
      <c r="V70" s="31">
        <f t="shared" si="24"/>
        <v>5.8000000000000007</v>
      </c>
      <c r="W70" s="31">
        <f t="shared" si="8"/>
        <v>12.826238425925933</v>
      </c>
      <c r="X70" s="31">
        <f t="shared" si="25"/>
        <v>105.17730902777778</v>
      </c>
      <c r="Y70" s="31">
        <f t="shared" si="26"/>
        <v>871.16836805555567</v>
      </c>
      <c r="Z70" s="31">
        <f t="shared" si="27"/>
        <v>1.0833333333333333</v>
      </c>
      <c r="AA70" s="31">
        <f t="shared" si="12"/>
        <v>0.30933564814814823</v>
      </c>
      <c r="AB70" s="31">
        <f t="shared" si="13"/>
        <v>0.20693055555555553</v>
      </c>
      <c r="AC70" s="24"/>
      <c r="AD70" s="22"/>
      <c r="AE70" s="24"/>
    </row>
    <row r="71" spans="1:31" x14ac:dyDescent="0.25">
      <c r="A71" s="24"/>
      <c r="B71" s="30">
        <v>55</v>
      </c>
      <c r="C71" s="51"/>
      <c r="D71" s="51"/>
      <c r="E71" s="51"/>
      <c r="F71" s="51"/>
      <c r="G71" s="61">
        <v>2.41</v>
      </c>
      <c r="H71" s="61">
        <v>1.02</v>
      </c>
      <c r="O71" s="31">
        <f t="shared" si="19"/>
        <v>0.12</v>
      </c>
      <c r="P71" s="30">
        <f t="shared" si="14"/>
        <v>12</v>
      </c>
      <c r="Q71" s="30" t="str">
        <f t="shared" si="20"/>
        <v>CHAM</v>
      </c>
      <c r="R71" s="30">
        <f t="shared" si="21"/>
        <v>43</v>
      </c>
      <c r="S71" s="31">
        <f t="shared" si="22"/>
        <v>3.4899537037037041</v>
      </c>
      <c r="T71" s="31">
        <f t="shared" si="7"/>
        <v>0.58000000000000007</v>
      </c>
      <c r="U71" s="31">
        <f t="shared" si="23"/>
        <v>87.248842592592595</v>
      </c>
      <c r="V71" s="31">
        <f t="shared" si="24"/>
        <v>5.8000000000000007</v>
      </c>
      <c r="W71" s="31">
        <f t="shared" si="8"/>
        <v>12.547129629629636</v>
      </c>
      <c r="X71" s="31">
        <f t="shared" si="25"/>
        <v>105.59597222222223</v>
      </c>
      <c r="Y71" s="31">
        <f t="shared" si="26"/>
        <v>765.99105902777785</v>
      </c>
      <c r="Z71" s="31">
        <f t="shared" si="27"/>
        <v>1</v>
      </c>
      <c r="AA71" s="31">
        <f t="shared" si="12"/>
        <v>0.2981712962962963</v>
      </c>
      <c r="AB71" s="31">
        <f t="shared" si="13"/>
        <v>0.20693055555555553</v>
      </c>
      <c r="AC71" s="24"/>
      <c r="AD71" s="22"/>
      <c r="AE71" s="24"/>
    </row>
    <row r="72" spans="1:31" x14ac:dyDescent="0.25">
      <c r="A72" s="24"/>
      <c r="B72" s="30">
        <v>56</v>
      </c>
      <c r="C72" s="51"/>
      <c r="D72" s="51"/>
      <c r="E72" s="51"/>
      <c r="F72" s="51"/>
      <c r="G72" s="61">
        <v>2.42</v>
      </c>
      <c r="H72" s="61">
        <v>1.03</v>
      </c>
      <c r="O72" s="31">
        <f t="shared" si="19"/>
        <v>0.11</v>
      </c>
      <c r="P72" s="30">
        <f t="shared" si="14"/>
        <v>11</v>
      </c>
      <c r="Q72" s="30" t="str">
        <f t="shared" si="20"/>
        <v>CHAM</v>
      </c>
      <c r="R72" s="30">
        <f t="shared" si="21"/>
        <v>44</v>
      </c>
      <c r="S72" s="31">
        <f t="shared" si="22"/>
        <v>3.5176157407407405</v>
      </c>
      <c r="T72" s="31">
        <f t="shared" si="7"/>
        <v>0.57999999999999996</v>
      </c>
      <c r="U72" s="31">
        <f t="shared" si="23"/>
        <v>87.940393518518505</v>
      </c>
      <c r="V72" s="31">
        <f t="shared" si="24"/>
        <v>5.8</v>
      </c>
      <c r="W72" s="31">
        <f t="shared" si="8"/>
        <v>12.270509259259271</v>
      </c>
      <c r="X72" s="31">
        <f t="shared" si="25"/>
        <v>106.01090277777777</v>
      </c>
      <c r="Y72" s="31">
        <f t="shared" si="26"/>
        <v>660.39508680555559</v>
      </c>
      <c r="Z72" s="31">
        <f t="shared" si="27"/>
        <v>0.91666666666666663</v>
      </c>
      <c r="AA72" s="31">
        <f t="shared" si="12"/>
        <v>0.28710648148148171</v>
      </c>
      <c r="AB72" s="31">
        <f t="shared" si="13"/>
        <v>0.20693055555555559</v>
      </c>
      <c r="AC72" s="24"/>
      <c r="AD72" s="22"/>
      <c r="AE72" s="24"/>
    </row>
    <row r="73" spans="1:31" x14ac:dyDescent="0.25">
      <c r="A73" s="24"/>
      <c r="B73" s="30">
        <v>57</v>
      </c>
      <c r="C73" s="63"/>
      <c r="D73" s="63"/>
      <c r="E73" s="63"/>
      <c r="F73" s="63"/>
      <c r="G73" s="61">
        <v>2.4300000000000002</v>
      </c>
      <c r="H73" s="61">
        <v>1.03</v>
      </c>
      <c r="O73" s="31">
        <f t="shared" si="19"/>
        <v>0.1</v>
      </c>
      <c r="P73" s="30">
        <f t="shared" si="14"/>
        <v>10</v>
      </c>
      <c r="Q73" s="30" t="str">
        <f t="shared" si="20"/>
        <v>CHAM</v>
      </c>
      <c r="R73" s="30">
        <f t="shared" si="21"/>
        <v>45</v>
      </c>
      <c r="S73" s="31">
        <f t="shared" si="22"/>
        <v>3.545167824074074</v>
      </c>
      <c r="T73" s="31">
        <f t="shared" si="7"/>
        <v>0.59</v>
      </c>
      <c r="U73" s="31">
        <f t="shared" si="23"/>
        <v>88.629195601851848</v>
      </c>
      <c r="V73" s="31">
        <f t="shared" si="24"/>
        <v>5.8999999999999995</v>
      </c>
      <c r="W73" s="31">
        <f t="shared" si="8"/>
        <v>11.954988425925935</v>
      </c>
      <c r="X73" s="31">
        <f t="shared" si="25"/>
        <v>106.48418402777779</v>
      </c>
      <c r="Y73" s="31">
        <f t="shared" si="26"/>
        <v>554.38418402777779</v>
      </c>
      <c r="Z73" s="31">
        <f t="shared" si="27"/>
        <v>0.83333333333333326</v>
      </c>
      <c r="AA73" s="31">
        <f t="shared" si="12"/>
        <v>0.27608564814814829</v>
      </c>
      <c r="AB73" s="31">
        <f t="shared" si="13"/>
        <v>0.20293055555555559</v>
      </c>
      <c r="AC73" s="24"/>
      <c r="AD73" s="22"/>
      <c r="AE73" s="24"/>
    </row>
    <row r="74" spans="1:31" x14ac:dyDescent="0.25">
      <c r="A74" s="24"/>
      <c r="B74" s="30">
        <v>58</v>
      </c>
      <c r="C74" s="51"/>
      <c r="D74" s="51"/>
      <c r="E74" s="51"/>
      <c r="F74" s="51"/>
      <c r="G74" s="61">
        <v>2.4500000000000002</v>
      </c>
      <c r="H74" s="61">
        <v>1.04</v>
      </c>
      <c r="O74" s="31">
        <f t="shared" si="19"/>
        <v>0.09</v>
      </c>
      <c r="P74" s="30">
        <f t="shared" si="14"/>
        <v>9</v>
      </c>
      <c r="Q74" s="30" t="str">
        <f t="shared" si="20"/>
        <v>BELOW</v>
      </c>
      <c r="R74" s="30">
        <f t="shared" si="21"/>
        <v>0</v>
      </c>
      <c r="S74" s="31">
        <f t="shared" si="22"/>
        <v>0</v>
      </c>
      <c r="T74" s="31">
        <f t="shared" si="7"/>
        <v>0</v>
      </c>
      <c r="U74" s="31">
        <f t="shared" si="23"/>
        <v>0</v>
      </c>
      <c r="V74" s="31">
        <f t="shared" si="24"/>
        <v>0</v>
      </c>
      <c r="W74" s="31">
        <f t="shared" si="8"/>
        <v>49.766666666666673</v>
      </c>
      <c r="X74" s="31">
        <f t="shared" si="25"/>
        <v>49.766666666666673</v>
      </c>
      <c r="Y74" s="31">
        <f t="shared" si="26"/>
        <v>447.9</v>
      </c>
      <c r="Z74" s="31">
        <f t="shared" si="27"/>
        <v>0.75</v>
      </c>
      <c r="AA74" s="31">
        <f t="shared" si="12"/>
        <v>1.6941527777777781</v>
      </c>
      <c r="AB74" s="31">
        <f t="shared" si="13"/>
        <v>0.4389305555555556</v>
      </c>
      <c r="AC74" s="24"/>
      <c r="AD74" s="22"/>
      <c r="AE74" s="24"/>
    </row>
    <row r="75" spans="1:31" x14ac:dyDescent="0.25">
      <c r="A75" s="24"/>
      <c r="B75" s="30">
        <v>59</v>
      </c>
      <c r="C75" s="51"/>
      <c r="D75" s="51"/>
      <c r="E75" s="51"/>
      <c r="F75" s="51"/>
      <c r="G75" s="61">
        <v>2.46</v>
      </c>
      <c r="H75" s="61">
        <v>1.05</v>
      </c>
      <c r="O75" s="31">
        <f t="shared" si="19"/>
        <v>0.08</v>
      </c>
      <c r="P75" s="30">
        <f t="shared" si="14"/>
        <v>8</v>
      </c>
      <c r="Q75" s="30" t="str">
        <f t="shared" si="20"/>
        <v>BELOW</v>
      </c>
      <c r="R75" s="30">
        <f t="shared" si="21"/>
        <v>0</v>
      </c>
      <c r="S75" s="31">
        <f t="shared" si="22"/>
        <v>0</v>
      </c>
      <c r="T75" s="31">
        <f t="shared" si="7"/>
        <v>0</v>
      </c>
      <c r="U75" s="31">
        <f t="shared" si="23"/>
        <v>0</v>
      </c>
      <c r="V75" s="31">
        <f t="shared" si="24"/>
        <v>0</v>
      </c>
      <c r="W75" s="31">
        <f t="shared" si="8"/>
        <v>49.766666666666673</v>
      </c>
      <c r="X75" s="31">
        <f t="shared" si="25"/>
        <v>49.766666666666673</v>
      </c>
      <c r="Y75" s="31">
        <f t="shared" si="26"/>
        <v>398.13333333333333</v>
      </c>
      <c r="Z75" s="31">
        <f t="shared" si="27"/>
        <v>0.66666666666666663</v>
      </c>
      <c r="AA75" s="31">
        <f t="shared" si="12"/>
        <v>1.6941527777777781</v>
      </c>
      <c r="AB75" s="31">
        <f t="shared" si="13"/>
        <v>0.4389305555555556</v>
      </c>
      <c r="AC75" s="24"/>
      <c r="AD75" s="22"/>
      <c r="AE75" s="24"/>
    </row>
    <row r="76" spans="1:31" x14ac:dyDescent="0.25">
      <c r="A76" s="24"/>
      <c r="B76" s="30">
        <v>60</v>
      </c>
      <c r="C76" s="51"/>
      <c r="D76" s="51"/>
      <c r="E76" s="51"/>
      <c r="F76" s="51"/>
      <c r="G76" s="61">
        <v>3.05</v>
      </c>
      <c r="H76" s="61">
        <v>0.92</v>
      </c>
      <c r="O76" s="31">
        <f t="shared" si="19"/>
        <v>7.0000000000000007E-2</v>
      </c>
      <c r="P76" s="30">
        <f t="shared" si="14"/>
        <v>7</v>
      </c>
      <c r="Q76" s="30" t="str">
        <f t="shared" si="20"/>
        <v>BELOW</v>
      </c>
      <c r="R76" s="30">
        <f t="shared" si="21"/>
        <v>0</v>
      </c>
      <c r="S76" s="31">
        <f t="shared" si="22"/>
        <v>0</v>
      </c>
      <c r="T76" s="31">
        <f t="shared" si="7"/>
        <v>0</v>
      </c>
      <c r="U76" s="31">
        <f t="shared" si="23"/>
        <v>0</v>
      </c>
      <c r="V76" s="31">
        <f t="shared" si="24"/>
        <v>0</v>
      </c>
      <c r="W76" s="31">
        <f t="shared" si="8"/>
        <v>49.766666666666673</v>
      </c>
      <c r="X76" s="31">
        <f t="shared" si="25"/>
        <v>49.766666666666673</v>
      </c>
      <c r="Y76" s="31">
        <f t="shared" si="26"/>
        <v>348.36666666666667</v>
      </c>
      <c r="Z76" s="31">
        <f t="shared" si="27"/>
        <v>0.58333333333333326</v>
      </c>
      <c r="AA76" s="31">
        <f t="shared" si="12"/>
        <v>1.6941527777777781</v>
      </c>
      <c r="AB76" s="31">
        <f t="shared" si="13"/>
        <v>0.4389305555555556</v>
      </c>
      <c r="AC76" s="24"/>
      <c r="AD76" s="22"/>
      <c r="AE76" s="24"/>
    </row>
    <row r="77" spans="1:31" x14ac:dyDescent="0.25">
      <c r="A77" s="24"/>
      <c r="B77" s="30">
        <v>61</v>
      </c>
      <c r="C77" s="51"/>
      <c r="D77" s="51"/>
      <c r="E77" s="51"/>
      <c r="F77" s="51"/>
      <c r="G77" s="51"/>
      <c r="H77" s="51"/>
      <c r="O77" s="31">
        <f t="shared" si="19"/>
        <v>0.06</v>
      </c>
      <c r="P77" s="30">
        <f t="shared" si="14"/>
        <v>6</v>
      </c>
      <c r="Q77" s="30" t="str">
        <f t="shared" si="20"/>
        <v>BELOW</v>
      </c>
      <c r="R77" s="30">
        <f t="shared" si="21"/>
        <v>0</v>
      </c>
      <c r="S77" s="31">
        <f t="shared" si="22"/>
        <v>0</v>
      </c>
      <c r="T77" s="31">
        <f t="shared" si="7"/>
        <v>0</v>
      </c>
      <c r="U77" s="31">
        <f t="shared" si="23"/>
        <v>0</v>
      </c>
      <c r="V77" s="31">
        <f t="shared" si="24"/>
        <v>0</v>
      </c>
      <c r="W77" s="31">
        <f t="shared" si="8"/>
        <v>49.766666666666673</v>
      </c>
      <c r="X77" s="31">
        <f t="shared" si="25"/>
        <v>49.766666666666673</v>
      </c>
      <c r="Y77" s="31">
        <f t="shared" si="26"/>
        <v>298.60000000000002</v>
      </c>
      <c r="Z77" s="31">
        <f t="shared" si="27"/>
        <v>0.5</v>
      </c>
      <c r="AA77" s="31">
        <f t="shared" si="12"/>
        <v>1.6941527777777781</v>
      </c>
      <c r="AB77" s="31">
        <f t="shared" si="13"/>
        <v>0.4389305555555556</v>
      </c>
      <c r="AC77" s="24"/>
      <c r="AD77" s="22"/>
      <c r="AE77" s="24"/>
    </row>
    <row r="78" spans="1:31" x14ac:dyDescent="0.25">
      <c r="A78" s="24"/>
      <c r="B78" s="30">
        <v>62</v>
      </c>
      <c r="C78" s="51"/>
      <c r="D78" s="51"/>
      <c r="E78" s="51"/>
      <c r="F78" s="51"/>
      <c r="G78" s="51"/>
      <c r="H78" s="51"/>
      <c r="O78" s="31">
        <f t="shared" si="19"/>
        <v>0.05</v>
      </c>
      <c r="P78" s="30">
        <f t="shared" si="14"/>
        <v>5</v>
      </c>
      <c r="Q78" s="30" t="str">
        <f t="shared" si="20"/>
        <v>BELOW</v>
      </c>
      <c r="R78" s="30">
        <f t="shared" si="21"/>
        <v>0</v>
      </c>
      <c r="S78" s="31">
        <f t="shared" si="22"/>
        <v>0</v>
      </c>
      <c r="T78" s="31">
        <f t="shared" si="7"/>
        <v>0</v>
      </c>
      <c r="U78" s="31">
        <f t="shared" si="23"/>
        <v>0</v>
      </c>
      <c r="V78" s="31">
        <f t="shared" si="24"/>
        <v>0</v>
      </c>
      <c r="W78" s="31">
        <f t="shared" si="8"/>
        <v>49.766666666666673</v>
      </c>
      <c r="X78" s="31">
        <f t="shared" si="25"/>
        <v>49.766666666666673</v>
      </c>
      <c r="Y78" s="31">
        <f t="shared" si="26"/>
        <v>248.83333333333337</v>
      </c>
      <c r="Z78" s="31">
        <f t="shared" si="27"/>
        <v>0.41666666666666663</v>
      </c>
      <c r="AA78" s="31">
        <f t="shared" si="12"/>
        <v>1.6941527777777781</v>
      </c>
      <c r="AB78" s="31">
        <f t="shared" si="13"/>
        <v>0.4389305555555556</v>
      </c>
      <c r="AC78" s="24"/>
      <c r="AD78" s="22"/>
      <c r="AE78" s="24"/>
    </row>
    <row r="79" spans="1:31" x14ac:dyDescent="0.25">
      <c r="A79" s="24"/>
      <c r="B79" s="30">
        <v>63</v>
      </c>
      <c r="C79" s="56">
        <f>SUM(C17:C78)</f>
        <v>113.57252314814815</v>
      </c>
      <c r="D79" s="56">
        <f t="shared" ref="D79:J79" si="28">SUM(D17:D78)</f>
        <v>15.330000000000002</v>
      </c>
      <c r="E79" s="56">
        <f t="shared" si="28"/>
        <v>46.357928240740748</v>
      </c>
      <c r="F79" s="99">
        <f>SUM(F17:F78)</f>
        <v>2.7500000000000004</v>
      </c>
      <c r="G79" s="56">
        <f t="shared" si="28"/>
        <v>109.67000000000002</v>
      </c>
      <c r="H79" s="56">
        <f t="shared" si="28"/>
        <v>39.600000000000009</v>
      </c>
      <c r="I79" s="56">
        <f t="shared" si="28"/>
        <v>14.972900000000001</v>
      </c>
      <c r="J79" s="56">
        <f t="shared" si="28"/>
        <v>0.93800000000000017</v>
      </c>
      <c r="O79" s="31">
        <f t="shared" si="19"/>
        <v>0.04</v>
      </c>
      <c r="P79" s="30">
        <f t="shared" si="14"/>
        <v>4</v>
      </c>
      <c r="Q79" s="30" t="str">
        <f t="shared" si="20"/>
        <v>BELOW</v>
      </c>
      <c r="R79" s="30">
        <f t="shared" si="21"/>
        <v>0</v>
      </c>
      <c r="S79" s="31">
        <f t="shared" si="22"/>
        <v>0</v>
      </c>
      <c r="T79" s="31">
        <f t="shared" si="7"/>
        <v>0</v>
      </c>
      <c r="U79" s="31">
        <f t="shared" si="23"/>
        <v>0</v>
      </c>
      <c r="V79" s="31">
        <f t="shared" si="24"/>
        <v>0</v>
      </c>
      <c r="W79" s="31">
        <f t="shared" si="8"/>
        <v>49.766666666666673</v>
      </c>
      <c r="X79" s="31">
        <f t="shared" si="25"/>
        <v>49.766666666666673</v>
      </c>
      <c r="Y79" s="31">
        <f t="shared" si="26"/>
        <v>199.06666666666669</v>
      </c>
      <c r="Z79" s="31">
        <f t="shared" si="27"/>
        <v>0.33333333333333331</v>
      </c>
      <c r="AA79" s="31">
        <f t="shared" si="12"/>
        <v>1.6941527777777781</v>
      </c>
      <c r="AB79" s="31">
        <f t="shared" si="13"/>
        <v>0.4389305555555556</v>
      </c>
      <c r="AC79" s="24"/>
      <c r="AD79" s="22"/>
      <c r="AE79" s="24"/>
    </row>
    <row r="80" spans="1:31" x14ac:dyDescent="0.25">
      <c r="A80" s="24"/>
      <c r="B80" s="30">
        <v>64</v>
      </c>
      <c r="C80" s="51"/>
      <c r="D80" s="51"/>
      <c r="E80" s="51"/>
      <c r="F80" s="51"/>
      <c r="G80" s="51"/>
      <c r="H80" s="51"/>
      <c r="O80" s="31">
        <f t="shared" si="19"/>
        <v>0.03</v>
      </c>
      <c r="P80" s="30">
        <f t="shared" si="14"/>
        <v>3</v>
      </c>
      <c r="Q80" s="30" t="str">
        <f t="shared" si="20"/>
        <v>BELOW</v>
      </c>
      <c r="R80" s="30">
        <f t="shared" si="21"/>
        <v>0</v>
      </c>
      <c r="S80" s="31">
        <f t="shared" si="22"/>
        <v>0</v>
      </c>
      <c r="T80" s="31">
        <f t="shared" si="7"/>
        <v>0</v>
      </c>
      <c r="U80" s="31">
        <f t="shared" si="23"/>
        <v>0</v>
      </c>
      <c r="V80" s="31">
        <f t="shared" si="24"/>
        <v>0</v>
      </c>
      <c r="W80" s="31">
        <f t="shared" si="8"/>
        <v>49.766666666666673</v>
      </c>
      <c r="X80" s="31">
        <f t="shared" si="25"/>
        <v>49.766666666666673</v>
      </c>
      <c r="Y80" s="31">
        <f t="shared" si="26"/>
        <v>149.30000000000001</v>
      </c>
      <c r="Z80" s="31">
        <f t="shared" si="27"/>
        <v>0.25</v>
      </c>
      <c r="AA80" s="31">
        <f t="shared" si="12"/>
        <v>1.6941527777777781</v>
      </c>
      <c r="AB80" s="31">
        <f t="shared" si="13"/>
        <v>0.4389305555555556</v>
      </c>
      <c r="AC80" s="24"/>
      <c r="AD80" s="22"/>
      <c r="AE80" s="24"/>
    </row>
    <row r="81" spans="1:31" x14ac:dyDescent="0.25">
      <c r="A81" s="24"/>
      <c r="B81" s="30">
        <v>65</v>
      </c>
      <c r="C81" s="51"/>
      <c r="D81" s="51"/>
      <c r="E81" s="51"/>
      <c r="F81" s="51"/>
      <c r="G81" s="51"/>
      <c r="H81" s="51"/>
      <c r="O81" s="31">
        <f t="shared" si="19"/>
        <v>0.02</v>
      </c>
      <c r="P81" s="30">
        <f t="shared" si="14"/>
        <v>2</v>
      </c>
      <c r="Q81" s="30" t="str">
        <f t="shared" si="20"/>
        <v>BELOW</v>
      </c>
      <c r="R81" s="30">
        <f t="shared" si="21"/>
        <v>0</v>
      </c>
      <c r="S81" s="31">
        <f t="shared" si="22"/>
        <v>0</v>
      </c>
      <c r="T81" s="31">
        <f t="shared" si="7"/>
        <v>0</v>
      </c>
      <c r="U81" s="31">
        <f t="shared" si="23"/>
        <v>0</v>
      </c>
      <c r="V81" s="31">
        <f t="shared" si="24"/>
        <v>0</v>
      </c>
      <c r="W81" s="31">
        <f t="shared" si="8"/>
        <v>49.766666666666673</v>
      </c>
      <c r="X81" s="31">
        <f t="shared" si="25"/>
        <v>49.766666666666673</v>
      </c>
      <c r="Y81" s="31">
        <f t="shared" si="26"/>
        <v>99.533333333333346</v>
      </c>
      <c r="Z81" s="31">
        <f t="shared" si="27"/>
        <v>0.16666666666666666</v>
      </c>
      <c r="AA81" s="31">
        <f t="shared" si="12"/>
        <v>1.6941527777777781</v>
      </c>
      <c r="AB81" s="31">
        <f t="shared" si="13"/>
        <v>0.4389305555555556</v>
      </c>
      <c r="AC81" s="24"/>
      <c r="AD81" s="22"/>
      <c r="AE81" s="24"/>
    </row>
    <row r="82" spans="1:31" x14ac:dyDescent="0.25">
      <c r="A82" s="24"/>
      <c r="B82" s="30">
        <v>66</v>
      </c>
      <c r="C82" s="51"/>
      <c r="D82" s="51"/>
      <c r="E82" s="51"/>
      <c r="F82" s="51"/>
      <c r="G82" s="51"/>
      <c r="H82" s="51"/>
      <c r="O82" s="31">
        <f t="shared" si="19"/>
        <v>0.01</v>
      </c>
      <c r="P82" s="30">
        <f t="shared" si="14"/>
        <v>1</v>
      </c>
      <c r="Q82" s="30" t="str">
        <f t="shared" si="20"/>
        <v>BELOW</v>
      </c>
      <c r="R82" s="30">
        <f t="shared" si="21"/>
        <v>0</v>
      </c>
      <c r="S82" s="31">
        <f t="shared" si="22"/>
        <v>0</v>
      </c>
      <c r="T82" s="31">
        <f t="shared" ref="T82:T132" si="29">IF(R82="","",(IF(R82=0,0,VLOOKUP(R82,$B$17:$J$132,IF($C$4="HS180",3,IF(C$4="HS75",5,IF(C$4="HS290",7,9)))))))</f>
        <v>0</v>
      </c>
      <c r="U82" s="31">
        <f t="shared" si="23"/>
        <v>0</v>
      </c>
      <c r="V82" s="31">
        <f t="shared" si="24"/>
        <v>0</v>
      </c>
      <c r="W82" s="31">
        <f t="shared" ref="W82:W145" si="30">MAX(IF($A$11=2,IF(P82=0,0,(IF(Q82="","",(AA82*$C$5)+(AB82*$C$6)))),IF(P82=0,0,(IF(Q82="","",(AA82*$C$5)+(AB82*$C$6)+$M$11))))-((((IF($C$4="HS180",$S$4*1,IF($C$4="HS75",$S$3*1,IF($C$4="HS290",$S$5*1,$S$2*1))))/144)*($G$5/12)))*$C$7,0)</f>
        <v>49.766666666666673</v>
      </c>
      <c r="X82" s="31">
        <f t="shared" si="25"/>
        <v>49.766666666666673</v>
      </c>
      <c r="Y82" s="31">
        <f t="shared" si="26"/>
        <v>49.766666666666673</v>
      </c>
      <c r="Z82" s="31">
        <f t="shared" si="27"/>
        <v>8.3333333333333329E-2</v>
      </c>
      <c r="AA82" s="31">
        <f t="shared" ref="AA82:AA145" si="31">IF(P82="","",(IF($C$4="HS180",((($O$4*$Q$4)/1728)-S82)*($C$7),(IF($C$4="HS75",((($O$3*$Q$3)/1728)-S82)*($C$7),(IF($C$4="HS290",((($O$5*$Q$5)/1728)-S82)*($C$7),((($O$2*$Q$2)/1728)-S82)*($C$7))))))))</f>
        <v>1.6941527777777781</v>
      </c>
      <c r="AB82" s="31">
        <f t="shared" ref="AB82:AB145" si="32">IF(P82="","",(IF($C$4="HS180",((($O$4*$W$4)/1728)-T82)*($C$7),(IF($C$4="HS75",((($O$3*$W$3)/1728)-T82)*($C$7),(IF($C$4="HS290",((($O$5*$W$5)/1728)-T82)*($C$7),((($O$2*$W$2)/1728)-T82)*($C$7))))))))</f>
        <v>0.4389305555555556</v>
      </c>
      <c r="AC82" s="24"/>
      <c r="AD82" s="22"/>
      <c r="AE82" s="24"/>
    </row>
    <row r="83" spans="1:31" x14ac:dyDescent="0.25">
      <c r="A83" s="24"/>
      <c r="B83" s="30">
        <v>67</v>
      </c>
      <c r="C83" s="51"/>
      <c r="D83" s="51"/>
      <c r="E83" s="51"/>
      <c r="F83" s="51"/>
      <c r="G83" s="51"/>
      <c r="H83" s="51"/>
      <c r="O83" s="31">
        <f t="shared" si="19"/>
        <v>0</v>
      </c>
      <c r="P83" s="30">
        <f t="shared" ref="P83:P146" si="33">IF(P82="","",IF(P82-1&gt;=0,P82-1,""))</f>
        <v>0</v>
      </c>
      <c r="Q83" s="30" t="str">
        <f t="shared" si="20"/>
        <v>BELOW</v>
      </c>
      <c r="R83" s="30">
        <f t="shared" si="21"/>
        <v>0</v>
      </c>
      <c r="S83" s="31">
        <f t="shared" si="22"/>
        <v>0</v>
      </c>
      <c r="T83" s="31">
        <f t="shared" si="29"/>
        <v>0</v>
      </c>
      <c r="U83" s="31">
        <f t="shared" si="23"/>
        <v>0</v>
      </c>
      <c r="V83" s="31">
        <f t="shared" si="24"/>
        <v>0</v>
      </c>
      <c r="W83" s="31">
        <f t="shared" si="30"/>
        <v>0</v>
      </c>
      <c r="X83" s="31">
        <f t="shared" si="25"/>
        <v>0</v>
      </c>
      <c r="Y83" s="31">
        <f t="shared" si="26"/>
        <v>0</v>
      </c>
      <c r="Z83" s="31">
        <f t="shared" si="27"/>
        <v>0</v>
      </c>
      <c r="AA83" s="31">
        <f t="shared" si="31"/>
        <v>1.6941527777777781</v>
      </c>
      <c r="AB83" s="31">
        <f t="shared" si="32"/>
        <v>0.4389305555555556</v>
      </c>
      <c r="AC83" s="24"/>
      <c r="AD83" s="22"/>
      <c r="AE83" s="24"/>
    </row>
    <row r="84" spans="1:31" x14ac:dyDescent="0.25">
      <c r="A84" s="24"/>
      <c r="B84" s="30">
        <v>68</v>
      </c>
      <c r="C84" s="51"/>
      <c r="D84" s="51"/>
      <c r="E84" s="51"/>
      <c r="F84" s="51"/>
      <c r="G84" s="51"/>
      <c r="H84" s="51"/>
      <c r="O84" s="31" t="str">
        <f t="shared" ref="O84:O147" si="34">IF(P84="","",IF(P84=0,$C$8,($C$8+P84/100)))</f>
        <v/>
      </c>
      <c r="P84" s="30" t="str">
        <f t="shared" si="33"/>
        <v/>
      </c>
      <c r="Q84" s="30" t="str">
        <f t="shared" ref="Q84:Q147" si="35">IF(P84="","",IF($A$4=1,IF($C$13-P84&lt;$D$10,("ABOVE"), IF($D$9&lt;P84,("CHAM"),"BELOW")),IF($C$13-P84&lt;$D$10,("ABOVE"), IF($D$9&lt;P84,("CHAM"),"BELOW"))))</f>
        <v/>
      </c>
      <c r="R84" s="30" t="str">
        <f t="shared" ref="R84:R147" si="36">IF(P84="","",IF(Q84="ABOVE",0,IF(Q84="BELOW",0,IF(R83&gt;=1,R83+1,1))))</f>
        <v/>
      </c>
      <c r="S84" s="31" t="str">
        <f t="shared" ref="S84:S147" si="37">IF(R84="","",(IF(R84=0,0,VLOOKUP(R84,$B$17:$J$132,IF($C$4="HS180",2,IF(C$4="HS75",4,IF(C$4="HS290",6,IF(C$4="HS31",8))))))))</f>
        <v/>
      </c>
      <c r="T84" s="31" t="str">
        <f t="shared" ref="T84:T147" si="38">IF(R84="","",(IF(R84=0,0,VLOOKUP(R84,$B$17:$J$132,IF($C$4="HS180",3,IF(C$4="HS75",5,IF(C$4="HS290",7,9)))))))</f>
        <v/>
      </c>
      <c r="U84" s="31" t="str">
        <f t="shared" ref="U84:U147" si="39">IF(S84="","",S84*$C$5)</f>
        <v/>
      </c>
      <c r="V84" s="31" t="str">
        <f t="shared" ref="V84:V147" si="40">IF(T84="","",T84*$C$6)</f>
        <v/>
      </c>
      <c r="W84" s="31" t="e">
        <f t="shared" ref="W84:W147" si="41">MAX(IF($A$11=2,IF(P84=0,0,(IF(Q84="","",(AA84*$C$5)+(AB84*$C$6)))),IF(P84=0,0,(IF(Q84="","",(AA84*$C$5)+(AB84*$C$6)+$M$11))))-((((IF($C$4="HS180",$S$4*1,IF($C$4="HS75",$S$3*1,IF($C$4="HS290",$S$5*1,$S$2*1))))/144)*($G$5/12)))*$C$7,0)</f>
        <v>#VALUE!</v>
      </c>
      <c r="X84" s="31" t="str">
        <f t="shared" ref="X84:X147" si="42">IF(P84="","",(U84+V84+W84))</f>
        <v/>
      </c>
      <c r="Y84" s="31" t="str">
        <f t="shared" ref="Y84:Y147" si="43">IF(P84="","",IF(P84=0,0,(Y85+X84)))</f>
        <v/>
      </c>
      <c r="Z84" s="31" t="str">
        <f t="shared" ref="Z84:Z147" si="44">IF(P84="","",(IF(P84=0,$C$8,(P84*(1/12)+$C$8))))</f>
        <v/>
      </c>
      <c r="AA84" s="31" t="str">
        <f t="shared" ref="AA84:AA147" si="45">IF(P84="","",(IF($C$4="HS180",((($O$4*$Q$4)/1728)-S84)*($C$7),(IF($C$4="HS75",((($O$3*$Q$3)/1728)-S84)*($C$7),(IF($C$4="HS290",((($O$5*$Q$5)/1728)-S84)*($C$7),((($O$2*$Q$2)/1728)-S84)*($C$7))))))))</f>
        <v/>
      </c>
      <c r="AB84" s="31" t="str">
        <f t="shared" ref="AB84:AB147" si="46">IF(P84="","",(IF($C$4="HS180",((($O$4*$W$4)/1728)-T84)*($C$7),(IF($C$4="HS75",((($O$3*$W$3)/1728)-T84)*($C$7),(IF($C$4="HS290",((($O$5*$W$5)/1728)-T84)*($C$7),((($O$2*$W$2)/1728)-T84)*($C$7))))))))</f>
        <v/>
      </c>
      <c r="AC84" s="24"/>
      <c r="AD84" s="22"/>
      <c r="AE84" s="24"/>
    </row>
    <row r="85" spans="1:31" x14ac:dyDescent="0.25">
      <c r="A85" s="24"/>
      <c r="B85" s="30">
        <v>69</v>
      </c>
      <c r="C85" s="51"/>
      <c r="D85" s="51"/>
      <c r="E85" s="51"/>
      <c r="F85" s="51"/>
      <c r="G85" s="51"/>
      <c r="H85" s="51"/>
      <c r="O85" s="31" t="str">
        <f t="shared" si="34"/>
        <v/>
      </c>
      <c r="P85" s="30" t="str">
        <f t="shared" si="33"/>
        <v/>
      </c>
      <c r="Q85" s="30" t="str">
        <f t="shared" si="35"/>
        <v/>
      </c>
      <c r="R85" s="30" t="str">
        <f t="shared" si="36"/>
        <v/>
      </c>
      <c r="S85" s="31" t="str">
        <f t="shared" si="37"/>
        <v/>
      </c>
      <c r="T85" s="31" t="str">
        <f t="shared" si="38"/>
        <v/>
      </c>
      <c r="U85" s="31" t="str">
        <f t="shared" si="39"/>
        <v/>
      </c>
      <c r="V85" s="31" t="str">
        <f t="shared" si="40"/>
        <v/>
      </c>
      <c r="W85" s="31" t="e">
        <f t="shared" si="41"/>
        <v>#VALUE!</v>
      </c>
      <c r="X85" s="31" t="str">
        <f t="shared" si="42"/>
        <v/>
      </c>
      <c r="Y85" s="31" t="str">
        <f t="shared" si="43"/>
        <v/>
      </c>
      <c r="Z85" s="31" t="str">
        <f t="shared" si="44"/>
        <v/>
      </c>
      <c r="AA85" s="31" t="str">
        <f t="shared" si="45"/>
        <v/>
      </c>
      <c r="AB85" s="31" t="str">
        <f t="shared" si="46"/>
        <v/>
      </c>
      <c r="AC85" s="24"/>
      <c r="AD85" s="22"/>
      <c r="AE85" s="24"/>
    </row>
    <row r="86" spans="1:31" x14ac:dyDescent="0.25">
      <c r="A86" s="24"/>
      <c r="B86" s="30">
        <v>70</v>
      </c>
      <c r="C86" s="51"/>
      <c r="D86" s="51"/>
      <c r="E86" s="51"/>
      <c r="F86" s="51"/>
      <c r="G86" s="51"/>
      <c r="H86" s="51"/>
      <c r="O86" s="31" t="str">
        <f t="shared" si="34"/>
        <v/>
      </c>
      <c r="P86" s="30" t="str">
        <f t="shared" si="33"/>
        <v/>
      </c>
      <c r="Q86" s="30" t="str">
        <f t="shared" si="35"/>
        <v/>
      </c>
      <c r="R86" s="30" t="str">
        <f t="shared" si="36"/>
        <v/>
      </c>
      <c r="S86" s="31" t="str">
        <f t="shared" si="37"/>
        <v/>
      </c>
      <c r="T86" s="31" t="str">
        <f t="shared" si="38"/>
        <v/>
      </c>
      <c r="U86" s="31" t="str">
        <f t="shared" si="39"/>
        <v/>
      </c>
      <c r="V86" s="31" t="str">
        <f t="shared" si="40"/>
        <v/>
      </c>
      <c r="W86" s="31" t="e">
        <f t="shared" si="41"/>
        <v>#VALUE!</v>
      </c>
      <c r="X86" s="31" t="str">
        <f t="shared" si="42"/>
        <v/>
      </c>
      <c r="Y86" s="31" t="str">
        <f t="shared" si="43"/>
        <v/>
      </c>
      <c r="Z86" s="31" t="str">
        <f t="shared" si="44"/>
        <v/>
      </c>
      <c r="AA86" s="31" t="str">
        <f t="shared" si="45"/>
        <v/>
      </c>
      <c r="AB86" s="31" t="str">
        <f t="shared" si="46"/>
        <v/>
      </c>
      <c r="AC86" s="24"/>
      <c r="AD86" s="22"/>
      <c r="AE86" s="24"/>
    </row>
    <row r="87" spans="1:31" x14ac:dyDescent="0.25">
      <c r="A87" s="24"/>
      <c r="B87" s="30">
        <v>71</v>
      </c>
      <c r="C87" s="51"/>
      <c r="D87" s="51"/>
      <c r="E87" s="51"/>
      <c r="F87" s="51"/>
      <c r="G87" s="51"/>
      <c r="H87" s="51"/>
      <c r="O87" s="31" t="str">
        <f t="shared" si="34"/>
        <v/>
      </c>
      <c r="P87" s="30" t="str">
        <f t="shared" si="33"/>
        <v/>
      </c>
      <c r="Q87" s="30" t="str">
        <f t="shared" si="35"/>
        <v/>
      </c>
      <c r="R87" s="30" t="str">
        <f t="shared" si="36"/>
        <v/>
      </c>
      <c r="S87" s="31" t="str">
        <f t="shared" si="37"/>
        <v/>
      </c>
      <c r="T87" s="31" t="str">
        <f t="shared" si="38"/>
        <v/>
      </c>
      <c r="U87" s="31" t="str">
        <f t="shared" si="39"/>
        <v/>
      </c>
      <c r="V87" s="31" t="str">
        <f t="shared" si="40"/>
        <v/>
      </c>
      <c r="W87" s="31" t="e">
        <f t="shared" si="41"/>
        <v>#VALUE!</v>
      </c>
      <c r="X87" s="31" t="str">
        <f t="shared" si="42"/>
        <v/>
      </c>
      <c r="Y87" s="31" t="str">
        <f t="shared" si="43"/>
        <v/>
      </c>
      <c r="Z87" s="31" t="str">
        <f t="shared" si="44"/>
        <v/>
      </c>
      <c r="AA87" s="31" t="str">
        <f t="shared" si="45"/>
        <v/>
      </c>
      <c r="AB87" s="31" t="str">
        <f t="shared" si="46"/>
        <v/>
      </c>
      <c r="AC87" s="24"/>
      <c r="AD87" s="22"/>
      <c r="AE87" s="24"/>
    </row>
    <row r="88" spans="1:31" x14ac:dyDescent="0.25">
      <c r="A88" s="24"/>
      <c r="B88" s="30">
        <v>72</v>
      </c>
      <c r="C88" s="51"/>
      <c r="D88" s="51"/>
      <c r="E88" s="51"/>
      <c r="F88" s="51"/>
      <c r="G88" s="51"/>
      <c r="H88" s="51"/>
      <c r="O88" s="31" t="str">
        <f t="shared" si="34"/>
        <v/>
      </c>
      <c r="P88" s="30" t="str">
        <f t="shared" si="33"/>
        <v/>
      </c>
      <c r="Q88" s="30" t="str">
        <f t="shared" si="35"/>
        <v/>
      </c>
      <c r="R88" s="30" t="str">
        <f t="shared" si="36"/>
        <v/>
      </c>
      <c r="S88" s="31" t="str">
        <f t="shared" si="37"/>
        <v/>
      </c>
      <c r="T88" s="31" t="str">
        <f t="shared" si="38"/>
        <v/>
      </c>
      <c r="U88" s="31" t="str">
        <f t="shared" si="39"/>
        <v/>
      </c>
      <c r="V88" s="31" t="str">
        <f t="shared" si="40"/>
        <v/>
      </c>
      <c r="W88" s="31" t="e">
        <f t="shared" si="41"/>
        <v>#VALUE!</v>
      </c>
      <c r="X88" s="31" t="str">
        <f t="shared" si="42"/>
        <v/>
      </c>
      <c r="Y88" s="31" t="str">
        <f t="shared" si="43"/>
        <v/>
      </c>
      <c r="Z88" s="31" t="str">
        <f t="shared" si="44"/>
        <v/>
      </c>
      <c r="AA88" s="31" t="str">
        <f t="shared" si="45"/>
        <v/>
      </c>
      <c r="AB88" s="31" t="str">
        <f t="shared" si="46"/>
        <v/>
      </c>
      <c r="AC88" s="24"/>
      <c r="AD88" s="22"/>
      <c r="AE88" s="24"/>
    </row>
    <row r="89" spans="1:31" x14ac:dyDescent="0.25">
      <c r="A89" s="24"/>
      <c r="B89" s="30">
        <v>73</v>
      </c>
      <c r="C89" s="51"/>
      <c r="D89" s="51"/>
      <c r="E89" s="51"/>
      <c r="F89" s="51"/>
      <c r="G89" s="51"/>
      <c r="H89" s="51"/>
      <c r="O89" s="31" t="str">
        <f t="shared" si="34"/>
        <v/>
      </c>
      <c r="P89" s="30" t="str">
        <f t="shared" si="33"/>
        <v/>
      </c>
      <c r="Q89" s="30" t="str">
        <f t="shared" si="35"/>
        <v/>
      </c>
      <c r="R89" s="30" t="str">
        <f t="shared" si="36"/>
        <v/>
      </c>
      <c r="S89" s="31" t="str">
        <f t="shared" si="37"/>
        <v/>
      </c>
      <c r="T89" s="31" t="str">
        <f t="shared" si="38"/>
        <v/>
      </c>
      <c r="U89" s="31" t="str">
        <f t="shared" si="39"/>
        <v/>
      </c>
      <c r="V89" s="31" t="str">
        <f t="shared" si="40"/>
        <v/>
      </c>
      <c r="W89" s="31" t="e">
        <f t="shared" si="41"/>
        <v>#VALUE!</v>
      </c>
      <c r="X89" s="31" t="str">
        <f t="shared" si="42"/>
        <v/>
      </c>
      <c r="Y89" s="31" t="str">
        <f t="shared" si="43"/>
        <v/>
      </c>
      <c r="Z89" s="31" t="str">
        <f t="shared" si="44"/>
        <v/>
      </c>
      <c r="AA89" s="31" t="str">
        <f t="shared" si="45"/>
        <v/>
      </c>
      <c r="AB89" s="31" t="str">
        <f t="shared" si="46"/>
        <v/>
      </c>
      <c r="AC89" s="24"/>
      <c r="AD89" s="22"/>
      <c r="AE89" s="24"/>
    </row>
    <row r="90" spans="1:31" x14ac:dyDescent="0.25">
      <c r="A90" s="24"/>
      <c r="B90" s="30">
        <v>74</v>
      </c>
      <c r="C90" s="51"/>
      <c r="D90" s="51"/>
      <c r="E90" s="51"/>
      <c r="F90" s="51"/>
      <c r="G90" s="51"/>
      <c r="H90" s="51"/>
      <c r="O90" s="31" t="str">
        <f t="shared" si="34"/>
        <v/>
      </c>
      <c r="P90" s="30" t="str">
        <f t="shared" si="33"/>
        <v/>
      </c>
      <c r="Q90" s="30" t="str">
        <f t="shared" si="35"/>
        <v/>
      </c>
      <c r="R90" s="30" t="str">
        <f t="shared" si="36"/>
        <v/>
      </c>
      <c r="S90" s="31" t="str">
        <f t="shared" si="37"/>
        <v/>
      </c>
      <c r="T90" s="31" t="str">
        <f t="shared" si="38"/>
        <v/>
      </c>
      <c r="U90" s="31" t="str">
        <f t="shared" si="39"/>
        <v/>
      </c>
      <c r="V90" s="31" t="str">
        <f t="shared" si="40"/>
        <v/>
      </c>
      <c r="W90" s="31" t="e">
        <f t="shared" si="41"/>
        <v>#VALUE!</v>
      </c>
      <c r="X90" s="31" t="str">
        <f t="shared" si="42"/>
        <v/>
      </c>
      <c r="Y90" s="31" t="str">
        <f t="shared" si="43"/>
        <v/>
      </c>
      <c r="Z90" s="31" t="str">
        <f t="shared" si="44"/>
        <v/>
      </c>
      <c r="AA90" s="31" t="str">
        <f t="shared" si="45"/>
        <v/>
      </c>
      <c r="AB90" s="31" t="str">
        <f t="shared" si="46"/>
        <v/>
      </c>
      <c r="AC90" s="24"/>
      <c r="AD90" s="22"/>
      <c r="AE90" s="24"/>
    </row>
    <row r="91" spans="1:31" x14ac:dyDescent="0.25">
      <c r="A91" s="24"/>
      <c r="B91" s="30">
        <v>75</v>
      </c>
      <c r="C91" s="51"/>
      <c r="D91" s="51"/>
      <c r="E91" s="51"/>
      <c r="F91" s="51"/>
      <c r="G91" s="51"/>
      <c r="H91" s="51"/>
      <c r="O91" s="31" t="str">
        <f t="shared" si="34"/>
        <v/>
      </c>
      <c r="P91" s="30" t="str">
        <f t="shared" si="33"/>
        <v/>
      </c>
      <c r="Q91" s="30" t="str">
        <f t="shared" si="35"/>
        <v/>
      </c>
      <c r="R91" s="30" t="str">
        <f t="shared" si="36"/>
        <v/>
      </c>
      <c r="S91" s="31" t="str">
        <f t="shared" si="37"/>
        <v/>
      </c>
      <c r="T91" s="31" t="str">
        <f t="shared" si="38"/>
        <v/>
      </c>
      <c r="U91" s="31" t="str">
        <f t="shared" si="39"/>
        <v/>
      </c>
      <c r="V91" s="31" t="str">
        <f t="shared" si="40"/>
        <v/>
      </c>
      <c r="W91" s="31" t="e">
        <f t="shared" si="41"/>
        <v>#VALUE!</v>
      </c>
      <c r="X91" s="31" t="str">
        <f t="shared" si="42"/>
        <v/>
      </c>
      <c r="Y91" s="31" t="str">
        <f t="shared" si="43"/>
        <v/>
      </c>
      <c r="Z91" s="31" t="str">
        <f t="shared" si="44"/>
        <v/>
      </c>
      <c r="AA91" s="31" t="str">
        <f t="shared" si="45"/>
        <v/>
      </c>
      <c r="AB91" s="31" t="str">
        <f t="shared" si="46"/>
        <v/>
      </c>
      <c r="AC91" s="24"/>
      <c r="AD91" s="22"/>
      <c r="AE91" s="24"/>
    </row>
    <row r="92" spans="1:31" x14ac:dyDescent="0.25">
      <c r="A92" s="24"/>
      <c r="B92" s="30">
        <v>76</v>
      </c>
      <c r="C92" s="51"/>
      <c r="D92" s="51"/>
      <c r="E92" s="51"/>
      <c r="F92" s="51"/>
      <c r="G92" s="51"/>
      <c r="H92" s="51"/>
      <c r="O92" s="31" t="str">
        <f t="shared" si="34"/>
        <v/>
      </c>
      <c r="P92" s="30" t="str">
        <f t="shared" si="33"/>
        <v/>
      </c>
      <c r="Q92" s="30" t="str">
        <f t="shared" si="35"/>
        <v/>
      </c>
      <c r="R92" s="30" t="str">
        <f t="shared" si="36"/>
        <v/>
      </c>
      <c r="S92" s="31" t="str">
        <f t="shared" si="37"/>
        <v/>
      </c>
      <c r="T92" s="31" t="str">
        <f t="shared" si="38"/>
        <v/>
      </c>
      <c r="U92" s="31" t="str">
        <f t="shared" si="39"/>
        <v/>
      </c>
      <c r="V92" s="31" t="str">
        <f t="shared" si="40"/>
        <v/>
      </c>
      <c r="W92" s="31" t="e">
        <f t="shared" si="41"/>
        <v>#VALUE!</v>
      </c>
      <c r="X92" s="31" t="str">
        <f t="shared" si="42"/>
        <v/>
      </c>
      <c r="Y92" s="31" t="str">
        <f t="shared" si="43"/>
        <v/>
      </c>
      <c r="Z92" s="31" t="str">
        <f t="shared" si="44"/>
        <v/>
      </c>
      <c r="AA92" s="31" t="str">
        <f t="shared" si="45"/>
        <v/>
      </c>
      <c r="AB92" s="31" t="str">
        <f t="shared" si="46"/>
        <v/>
      </c>
      <c r="AC92" s="24"/>
      <c r="AD92" s="22"/>
      <c r="AE92" s="24"/>
    </row>
    <row r="93" spans="1:31" x14ac:dyDescent="0.25">
      <c r="A93" s="24"/>
      <c r="B93" s="30">
        <v>77</v>
      </c>
      <c r="C93" s="51"/>
      <c r="D93" s="51"/>
      <c r="E93" s="51"/>
      <c r="F93" s="51"/>
      <c r="G93" s="51"/>
      <c r="H93" s="51"/>
      <c r="O93" s="31" t="str">
        <f t="shared" si="34"/>
        <v/>
      </c>
      <c r="P93" s="30" t="str">
        <f t="shared" si="33"/>
        <v/>
      </c>
      <c r="Q93" s="30" t="str">
        <f t="shared" si="35"/>
        <v/>
      </c>
      <c r="R93" s="30" t="str">
        <f t="shared" si="36"/>
        <v/>
      </c>
      <c r="S93" s="31" t="str">
        <f t="shared" si="37"/>
        <v/>
      </c>
      <c r="T93" s="31" t="str">
        <f t="shared" si="38"/>
        <v/>
      </c>
      <c r="U93" s="31" t="str">
        <f t="shared" si="39"/>
        <v/>
      </c>
      <c r="V93" s="31" t="str">
        <f t="shared" si="40"/>
        <v/>
      </c>
      <c r="W93" s="31" t="e">
        <f t="shared" si="41"/>
        <v>#VALUE!</v>
      </c>
      <c r="X93" s="31" t="str">
        <f t="shared" si="42"/>
        <v/>
      </c>
      <c r="Y93" s="31" t="str">
        <f t="shared" si="43"/>
        <v/>
      </c>
      <c r="Z93" s="31" t="str">
        <f t="shared" si="44"/>
        <v/>
      </c>
      <c r="AA93" s="31" t="str">
        <f t="shared" si="45"/>
        <v/>
      </c>
      <c r="AB93" s="31" t="str">
        <f t="shared" si="46"/>
        <v/>
      </c>
      <c r="AC93" s="24"/>
      <c r="AD93" s="22"/>
      <c r="AE93" s="24"/>
    </row>
    <row r="94" spans="1:31" x14ac:dyDescent="0.25">
      <c r="A94" s="24"/>
      <c r="B94" s="30">
        <v>78</v>
      </c>
      <c r="C94" s="51"/>
      <c r="D94" s="51"/>
      <c r="E94" s="51"/>
      <c r="F94" s="51"/>
      <c r="G94" s="51"/>
      <c r="H94" s="51"/>
      <c r="O94" s="31" t="str">
        <f t="shared" si="34"/>
        <v/>
      </c>
      <c r="P94" s="30" t="str">
        <f t="shared" si="33"/>
        <v/>
      </c>
      <c r="Q94" s="30" t="str">
        <f t="shared" si="35"/>
        <v/>
      </c>
      <c r="R94" s="30" t="str">
        <f t="shared" si="36"/>
        <v/>
      </c>
      <c r="S94" s="31" t="str">
        <f t="shared" si="37"/>
        <v/>
      </c>
      <c r="T94" s="31" t="str">
        <f t="shared" si="38"/>
        <v/>
      </c>
      <c r="U94" s="31" t="str">
        <f t="shared" si="39"/>
        <v/>
      </c>
      <c r="V94" s="31" t="str">
        <f t="shared" si="40"/>
        <v/>
      </c>
      <c r="W94" s="31" t="e">
        <f t="shared" si="41"/>
        <v>#VALUE!</v>
      </c>
      <c r="X94" s="31" t="str">
        <f t="shared" si="42"/>
        <v/>
      </c>
      <c r="Y94" s="31" t="str">
        <f t="shared" si="43"/>
        <v/>
      </c>
      <c r="Z94" s="31" t="str">
        <f t="shared" si="44"/>
        <v/>
      </c>
      <c r="AA94" s="31" t="str">
        <f t="shared" si="45"/>
        <v/>
      </c>
      <c r="AB94" s="31" t="str">
        <f t="shared" si="46"/>
        <v/>
      </c>
      <c r="AC94" s="24"/>
      <c r="AD94" s="22"/>
      <c r="AE94" s="24"/>
    </row>
    <row r="95" spans="1:31" x14ac:dyDescent="0.25">
      <c r="A95" s="24"/>
      <c r="B95" s="30">
        <v>79</v>
      </c>
      <c r="C95" s="51"/>
      <c r="D95" s="51"/>
      <c r="E95" s="51"/>
      <c r="F95" s="51"/>
      <c r="G95" s="51"/>
      <c r="H95" s="51"/>
      <c r="O95" s="31" t="str">
        <f t="shared" si="34"/>
        <v/>
      </c>
      <c r="P95" s="30" t="str">
        <f t="shared" si="33"/>
        <v/>
      </c>
      <c r="Q95" s="30" t="str">
        <f t="shared" si="35"/>
        <v/>
      </c>
      <c r="R95" s="30" t="str">
        <f t="shared" si="36"/>
        <v/>
      </c>
      <c r="S95" s="31" t="str">
        <f t="shared" si="37"/>
        <v/>
      </c>
      <c r="T95" s="31" t="str">
        <f t="shared" si="38"/>
        <v/>
      </c>
      <c r="U95" s="31" t="str">
        <f t="shared" si="39"/>
        <v/>
      </c>
      <c r="V95" s="31" t="str">
        <f t="shared" si="40"/>
        <v/>
      </c>
      <c r="W95" s="31" t="e">
        <f t="shared" si="41"/>
        <v>#VALUE!</v>
      </c>
      <c r="X95" s="31" t="str">
        <f t="shared" si="42"/>
        <v/>
      </c>
      <c r="Y95" s="31" t="str">
        <f t="shared" si="43"/>
        <v/>
      </c>
      <c r="Z95" s="31" t="str">
        <f t="shared" si="44"/>
        <v/>
      </c>
      <c r="AA95" s="31" t="str">
        <f t="shared" si="45"/>
        <v/>
      </c>
      <c r="AB95" s="31" t="str">
        <f t="shared" si="46"/>
        <v/>
      </c>
      <c r="AC95" s="24"/>
      <c r="AD95" s="22"/>
      <c r="AE95" s="24"/>
    </row>
    <row r="96" spans="1:31" x14ac:dyDescent="0.25">
      <c r="A96" s="24"/>
      <c r="B96" s="30">
        <v>80</v>
      </c>
      <c r="C96" s="51"/>
      <c r="D96" s="51"/>
      <c r="E96" s="51"/>
      <c r="F96" s="51"/>
      <c r="G96" s="51"/>
      <c r="H96" s="51"/>
      <c r="O96" s="31" t="str">
        <f t="shared" si="34"/>
        <v/>
      </c>
      <c r="P96" s="30" t="str">
        <f t="shared" si="33"/>
        <v/>
      </c>
      <c r="Q96" s="30" t="str">
        <f t="shared" si="35"/>
        <v/>
      </c>
      <c r="R96" s="30" t="str">
        <f t="shared" si="36"/>
        <v/>
      </c>
      <c r="S96" s="31" t="str">
        <f t="shared" si="37"/>
        <v/>
      </c>
      <c r="T96" s="31" t="str">
        <f t="shared" si="38"/>
        <v/>
      </c>
      <c r="U96" s="31" t="str">
        <f t="shared" si="39"/>
        <v/>
      </c>
      <c r="V96" s="31" t="str">
        <f t="shared" si="40"/>
        <v/>
      </c>
      <c r="W96" s="31" t="e">
        <f t="shared" si="41"/>
        <v>#VALUE!</v>
      </c>
      <c r="X96" s="31" t="str">
        <f t="shared" si="42"/>
        <v/>
      </c>
      <c r="Y96" s="31" t="str">
        <f t="shared" si="43"/>
        <v/>
      </c>
      <c r="Z96" s="31" t="str">
        <f t="shared" si="44"/>
        <v/>
      </c>
      <c r="AA96" s="31" t="str">
        <f t="shared" si="45"/>
        <v/>
      </c>
      <c r="AB96" s="31" t="str">
        <f t="shared" si="46"/>
        <v/>
      </c>
      <c r="AC96" s="24"/>
      <c r="AD96" s="22"/>
      <c r="AE96" s="24"/>
    </row>
    <row r="97" spans="1:31" x14ac:dyDescent="0.25">
      <c r="A97" s="24"/>
      <c r="B97" s="30">
        <v>81</v>
      </c>
      <c r="C97" s="51"/>
      <c r="D97" s="51"/>
      <c r="E97" s="51"/>
      <c r="F97" s="51"/>
      <c r="G97" s="51"/>
      <c r="H97" s="51"/>
      <c r="O97" s="31" t="str">
        <f t="shared" si="34"/>
        <v/>
      </c>
      <c r="P97" s="30" t="str">
        <f t="shared" si="33"/>
        <v/>
      </c>
      <c r="Q97" s="30" t="str">
        <f t="shared" si="35"/>
        <v/>
      </c>
      <c r="R97" s="30" t="str">
        <f t="shared" si="36"/>
        <v/>
      </c>
      <c r="S97" s="31" t="str">
        <f t="shared" si="37"/>
        <v/>
      </c>
      <c r="T97" s="31" t="str">
        <f t="shared" si="38"/>
        <v/>
      </c>
      <c r="U97" s="31" t="str">
        <f t="shared" si="39"/>
        <v/>
      </c>
      <c r="V97" s="31" t="str">
        <f t="shared" si="40"/>
        <v/>
      </c>
      <c r="W97" s="31" t="e">
        <f t="shared" si="41"/>
        <v>#VALUE!</v>
      </c>
      <c r="X97" s="31" t="str">
        <f t="shared" si="42"/>
        <v/>
      </c>
      <c r="Y97" s="31" t="str">
        <f t="shared" si="43"/>
        <v/>
      </c>
      <c r="Z97" s="31" t="str">
        <f t="shared" si="44"/>
        <v/>
      </c>
      <c r="AA97" s="31" t="str">
        <f t="shared" si="45"/>
        <v/>
      </c>
      <c r="AB97" s="31" t="str">
        <f t="shared" si="46"/>
        <v/>
      </c>
      <c r="AC97" s="24"/>
      <c r="AD97" s="22"/>
      <c r="AE97" s="24"/>
    </row>
    <row r="98" spans="1:31" x14ac:dyDescent="0.25">
      <c r="A98" s="24"/>
      <c r="B98" s="30">
        <v>82</v>
      </c>
      <c r="C98" s="51"/>
      <c r="D98" s="51"/>
      <c r="E98" s="51"/>
      <c r="F98" s="51"/>
      <c r="G98" s="51"/>
      <c r="H98" s="51"/>
      <c r="O98" s="31" t="str">
        <f t="shared" si="34"/>
        <v/>
      </c>
      <c r="P98" s="30" t="str">
        <f t="shared" si="33"/>
        <v/>
      </c>
      <c r="Q98" s="30" t="str">
        <f t="shared" si="35"/>
        <v/>
      </c>
      <c r="R98" s="30" t="str">
        <f t="shared" si="36"/>
        <v/>
      </c>
      <c r="S98" s="31" t="str">
        <f t="shared" si="37"/>
        <v/>
      </c>
      <c r="T98" s="31" t="str">
        <f t="shared" si="38"/>
        <v/>
      </c>
      <c r="U98" s="31" t="str">
        <f t="shared" si="39"/>
        <v/>
      </c>
      <c r="V98" s="31" t="str">
        <f t="shared" si="40"/>
        <v/>
      </c>
      <c r="W98" s="31" t="e">
        <f t="shared" si="41"/>
        <v>#VALUE!</v>
      </c>
      <c r="X98" s="31" t="str">
        <f t="shared" si="42"/>
        <v/>
      </c>
      <c r="Y98" s="31" t="str">
        <f t="shared" si="43"/>
        <v/>
      </c>
      <c r="Z98" s="31" t="str">
        <f t="shared" si="44"/>
        <v/>
      </c>
      <c r="AA98" s="31" t="str">
        <f t="shared" si="45"/>
        <v/>
      </c>
      <c r="AB98" s="31" t="str">
        <f t="shared" si="46"/>
        <v/>
      </c>
      <c r="AC98" s="24"/>
      <c r="AD98" s="22"/>
      <c r="AE98" s="24"/>
    </row>
    <row r="99" spans="1:31" x14ac:dyDescent="0.25">
      <c r="A99" s="24"/>
      <c r="B99" s="30">
        <v>83</v>
      </c>
      <c r="C99" s="51"/>
      <c r="D99" s="51"/>
      <c r="E99" s="51"/>
      <c r="F99" s="51"/>
      <c r="G99" s="51"/>
      <c r="H99" s="51"/>
      <c r="O99" s="31" t="str">
        <f t="shared" si="34"/>
        <v/>
      </c>
      <c r="P99" s="30" t="str">
        <f t="shared" si="33"/>
        <v/>
      </c>
      <c r="Q99" s="30" t="str">
        <f t="shared" si="35"/>
        <v/>
      </c>
      <c r="R99" s="30" t="str">
        <f t="shared" si="36"/>
        <v/>
      </c>
      <c r="S99" s="31" t="str">
        <f t="shared" si="37"/>
        <v/>
      </c>
      <c r="T99" s="31" t="str">
        <f t="shared" si="38"/>
        <v/>
      </c>
      <c r="U99" s="31" t="str">
        <f t="shared" si="39"/>
        <v/>
      </c>
      <c r="V99" s="31" t="str">
        <f t="shared" si="40"/>
        <v/>
      </c>
      <c r="W99" s="31" t="e">
        <f t="shared" si="41"/>
        <v>#VALUE!</v>
      </c>
      <c r="X99" s="31" t="str">
        <f t="shared" si="42"/>
        <v/>
      </c>
      <c r="Y99" s="31" t="str">
        <f t="shared" si="43"/>
        <v/>
      </c>
      <c r="Z99" s="31" t="str">
        <f t="shared" si="44"/>
        <v/>
      </c>
      <c r="AA99" s="31" t="str">
        <f t="shared" si="45"/>
        <v/>
      </c>
      <c r="AB99" s="31" t="str">
        <f t="shared" si="46"/>
        <v/>
      </c>
      <c r="AC99" s="24"/>
      <c r="AD99" s="22"/>
      <c r="AE99" s="24"/>
    </row>
    <row r="100" spans="1:31" x14ac:dyDescent="0.25">
      <c r="A100" s="24"/>
      <c r="B100" s="30">
        <v>84</v>
      </c>
      <c r="C100" s="51"/>
      <c r="D100" s="51"/>
      <c r="E100" s="51"/>
      <c r="F100" s="51"/>
      <c r="G100" s="51"/>
      <c r="H100" s="51"/>
      <c r="O100" s="31" t="str">
        <f t="shared" si="34"/>
        <v/>
      </c>
      <c r="P100" s="30" t="str">
        <f t="shared" si="33"/>
        <v/>
      </c>
      <c r="Q100" s="30" t="str">
        <f t="shared" si="35"/>
        <v/>
      </c>
      <c r="R100" s="30" t="str">
        <f t="shared" si="36"/>
        <v/>
      </c>
      <c r="S100" s="31" t="str">
        <f t="shared" si="37"/>
        <v/>
      </c>
      <c r="T100" s="31" t="str">
        <f t="shared" si="38"/>
        <v/>
      </c>
      <c r="U100" s="31" t="str">
        <f t="shared" si="39"/>
        <v/>
      </c>
      <c r="V100" s="31" t="str">
        <f t="shared" si="40"/>
        <v/>
      </c>
      <c r="W100" s="31" t="e">
        <f t="shared" si="41"/>
        <v>#VALUE!</v>
      </c>
      <c r="X100" s="31" t="str">
        <f t="shared" si="42"/>
        <v/>
      </c>
      <c r="Y100" s="31" t="str">
        <f t="shared" si="43"/>
        <v/>
      </c>
      <c r="Z100" s="31" t="str">
        <f t="shared" si="44"/>
        <v/>
      </c>
      <c r="AA100" s="31" t="str">
        <f t="shared" si="45"/>
        <v/>
      </c>
      <c r="AB100" s="31" t="str">
        <f t="shared" si="46"/>
        <v/>
      </c>
      <c r="AC100" s="24"/>
      <c r="AD100" s="22"/>
      <c r="AE100" s="24"/>
    </row>
    <row r="101" spans="1:31" x14ac:dyDescent="0.25">
      <c r="A101" s="24"/>
      <c r="B101" s="30">
        <v>85</v>
      </c>
      <c r="C101" s="51"/>
      <c r="D101" s="51"/>
      <c r="E101" s="51"/>
      <c r="F101" s="51"/>
      <c r="G101" s="51"/>
      <c r="H101" s="51"/>
      <c r="O101" s="31" t="str">
        <f t="shared" si="34"/>
        <v/>
      </c>
      <c r="P101" s="30" t="str">
        <f t="shared" si="33"/>
        <v/>
      </c>
      <c r="Q101" s="30" t="str">
        <f t="shared" si="35"/>
        <v/>
      </c>
      <c r="R101" s="30" t="str">
        <f t="shared" si="36"/>
        <v/>
      </c>
      <c r="S101" s="31" t="str">
        <f t="shared" si="37"/>
        <v/>
      </c>
      <c r="T101" s="31" t="str">
        <f t="shared" si="38"/>
        <v/>
      </c>
      <c r="U101" s="31" t="str">
        <f t="shared" si="39"/>
        <v/>
      </c>
      <c r="V101" s="31" t="str">
        <f t="shared" si="40"/>
        <v/>
      </c>
      <c r="W101" s="31" t="e">
        <f t="shared" si="41"/>
        <v>#VALUE!</v>
      </c>
      <c r="X101" s="31" t="str">
        <f t="shared" si="42"/>
        <v/>
      </c>
      <c r="Y101" s="31" t="str">
        <f t="shared" si="43"/>
        <v/>
      </c>
      <c r="Z101" s="31" t="str">
        <f t="shared" si="44"/>
        <v/>
      </c>
      <c r="AA101" s="31" t="str">
        <f t="shared" si="45"/>
        <v/>
      </c>
      <c r="AB101" s="31" t="str">
        <f t="shared" si="46"/>
        <v/>
      </c>
      <c r="AC101" s="49"/>
      <c r="AD101" s="50"/>
      <c r="AE101" s="49"/>
    </row>
    <row r="102" spans="1:31" x14ac:dyDescent="0.25">
      <c r="A102" s="24"/>
      <c r="B102" s="30">
        <v>86</v>
      </c>
      <c r="C102" s="51"/>
      <c r="D102" s="51"/>
      <c r="E102" s="51"/>
      <c r="F102" s="51"/>
      <c r="G102" s="51"/>
      <c r="H102" s="51"/>
      <c r="I102" s="31" t="str">
        <f t="shared" ref="I102:I145" si="47">IF(J102="","",IF(J102=0,$C$8,($C$8+J102/100)))</f>
        <v/>
      </c>
      <c r="J102" s="30" t="str">
        <f>IFERROR(IF($A$12=1,IF(P101-1&gt;=0, P101-1,""),IF(P101-2.54&gt;=0,P101-2.54,"")),"")</f>
        <v/>
      </c>
      <c r="K102" s="30" t="str">
        <f>IF(J102="","",IF(#REF!-J102&lt;=$C$10/IF($A$12=1,1,10),"ABOVE",IF(#REF!-J102&lt;=($C$14+$C$10/IF($A$12=1,1,10)),"CHAM","BELOW")))</f>
        <v/>
      </c>
      <c r="L102" s="30" t="str">
        <f>IF(J102="","",IF(K102="ABOVE",0,IF(K102="BELOW",0,IF(R101&gt;=1,R101+1,1))))</f>
        <v/>
      </c>
      <c r="M102" s="31" t="str">
        <f t="shared" ref="M102:M145" si="48">IF(L102="","",(IF(L102=0,0,VLOOKUP(L102,$B$17:$F$132,IF($C$4="HS180",2,4),FALSE))))</f>
        <v/>
      </c>
      <c r="N102" s="31" t="str">
        <f t="shared" ref="N102:N145" si="49">IF(L102="","",(IF(L102=0,0,VLOOKUP(L102,$B$17:$F$132,IF($C$4="HS180",3,5),FALSE))))</f>
        <v/>
      </c>
      <c r="O102" s="31" t="str">
        <f t="shared" si="34"/>
        <v/>
      </c>
      <c r="P102" s="30" t="str">
        <f t="shared" si="33"/>
        <v/>
      </c>
      <c r="Q102" s="30" t="str">
        <f t="shared" si="35"/>
        <v/>
      </c>
      <c r="R102" s="30" t="str">
        <f t="shared" si="36"/>
        <v/>
      </c>
      <c r="S102" s="31" t="str">
        <f t="shared" si="37"/>
        <v/>
      </c>
      <c r="T102" s="31" t="str">
        <f t="shared" si="38"/>
        <v/>
      </c>
      <c r="U102" s="31" t="str">
        <f t="shared" si="39"/>
        <v/>
      </c>
      <c r="V102" s="31" t="str">
        <f t="shared" si="40"/>
        <v/>
      </c>
      <c r="W102" s="31" t="e">
        <f t="shared" si="41"/>
        <v>#VALUE!</v>
      </c>
      <c r="X102" s="31" t="str">
        <f t="shared" si="42"/>
        <v/>
      </c>
      <c r="Y102" s="31" t="str">
        <f t="shared" si="43"/>
        <v/>
      </c>
      <c r="Z102" s="31" t="str">
        <f t="shared" si="44"/>
        <v/>
      </c>
      <c r="AA102" s="31" t="str">
        <f t="shared" si="45"/>
        <v/>
      </c>
      <c r="AB102" s="31" t="str">
        <f t="shared" si="46"/>
        <v/>
      </c>
      <c r="AC102" s="24"/>
      <c r="AD102" s="22"/>
      <c r="AE102" s="24"/>
    </row>
    <row r="103" spans="1:31" x14ac:dyDescent="0.25">
      <c r="A103" s="24"/>
      <c r="B103" s="30">
        <v>87</v>
      </c>
      <c r="C103" s="51"/>
      <c r="D103" s="51"/>
      <c r="E103" s="51"/>
      <c r="F103" s="51"/>
      <c r="G103" s="51"/>
      <c r="H103" s="51"/>
      <c r="I103" s="31" t="str">
        <f t="shared" si="47"/>
        <v/>
      </c>
      <c r="J103" s="30" t="str">
        <f t="shared" ref="J103:J146" si="50">IFERROR(IF($A$12=1,IF(J102-1&gt;=0, J102-1,""),IF(J102-2.54&gt;=0,J102-2.54,"")),"")</f>
        <v/>
      </c>
      <c r="K103" s="30" t="str">
        <f>IF(J103="","",IF(#REF!-J103&lt;=$C$10/IF($A$12=1,1,10),"ABOVE",IF(#REF!-J103&lt;=($C$14+$C$10/IF($A$12=1,1,10)),"CHAM","BELOW")))</f>
        <v/>
      </c>
      <c r="L103" s="30" t="str">
        <f t="shared" ref="L103:L145" si="51">IF(J103="","",IF(K103="ABOVE",0,IF(K103="BELOW",0,IF(L102&gt;=1,L102+1,1))))</f>
        <v/>
      </c>
      <c r="M103" s="31" t="str">
        <f t="shared" si="48"/>
        <v/>
      </c>
      <c r="N103" s="31" t="str">
        <f t="shared" si="49"/>
        <v/>
      </c>
      <c r="O103" s="31" t="str">
        <f t="shared" si="34"/>
        <v/>
      </c>
      <c r="P103" s="30" t="str">
        <f t="shared" si="33"/>
        <v/>
      </c>
      <c r="Q103" s="30" t="str">
        <f t="shared" si="35"/>
        <v/>
      </c>
      <c r="R103" s="30" t="str">
        <f t="shared" si="36"/>
        <v/>
      </c>
      <c r="S103" s="31" t="str">
        <f t="shared" si="37"/>
        <v/>
      </c>
      <c r="T103" s="31" t="str">
        <f t="shared" si="38"/>
        <v/>
      </c>
      <c r="U103" s="31" t="str">
        <f t="shared" si="39"/>
        <v/>
      </c>
      <c r="V103" s="31" t="str">
        <f t="shared" si="40"/>
        <v/>
      </c>
      <c r="W103" s="31" t="e">
        <f t="shared" si="41"/>
        <v>#VALUE!</v>
      </c>
      <c r="X103" s="31" t="str">
        <f t="shared" si="42"/>
        <v/>
      </c>
      <c r="Y103" s="31" t="str">
        <f t="shared" si="43"/>
        <v/>
      </c>
      <c r="Z103" s="31" t="str">
        <f t="shared" si="44"/>
        <v/>
      </c>
      <c r="AA103" s="31" t="str">
        <f t="shared" si="45"/>
        <v/>
      </c>
      <c r="AB103" s="31" t="str">
        <f t="shared" si="46"/>
        <v/>
      </c>
      <c r="AC103" s="24"/>
      <c r="AD103" s="22"/>
      <c r="AE103" s="24"/>
    </row>
    <row r="104" spans="1:31" x14ac:dyDescent="0.25">
      <c r="A104" s="24"/>
      <c r="B104" s="30">
        <v>88</v>
      </c>
      <c r="C104" s="51"/>
      <c r="D104" s="51"/>
      <c r="E104" s="51"/>
      <c r="F104" s="51"/>
      <c r="G104" s="51"/>
      <c r="H104" s="51"/>
      <c r="I104" s="31" t="str">
        <f t="shared" si="47"/>
        <v/>
      </c>
      <c r="J104" s="30" t="str">
        <f t="shared" si="50"/>
        <v/>
      </c>
      <c r="K104" s="30" t="str">
        <f>IF(J104="","",IF(#REF!-J104&lt;=$C$10/IF($A$12=1,1,10),"ABOVE",IF(#REF!-J104&lt;=($C$14+$C$10/IF($A$12=1,1,10)),"CHAM","BELOW")))</f>
        <v/>
      </c>
      <c r="L104" s="30" t="str">
        <f t="shared" si="51"/>
        <v/>
      </c>
      <c r="M104" s="31" t="str">
        <f t="shared" si="48"/>
        <v/>
      </c>
      <c r="N104" s="31" t="str">
        <f t="shared" si="49"/>
        <v/>
      </c>
      <c r="O104" s="31" t="str">
        <f t="shared" si="34"/>
        <v/>
      </c>
      <c r="P104" s="30" t="str">
        <f t="shared" si="33"/>
        <v/>
      </c>
      <c r="Q104" s="30" t="str">
        <f t="shared" si="35"/>
        <v/>
      </c>
      <c r="R104" s="30" t="str">
        <f t="shared" si="36"/>
        <v/>
      </c>
      <c r="S104" s="31" t="str">
        <f t="shared" si="37"/>
        <v/>
      </c>
      <c r="T104" s="31" t="str">
        <f t="shared" si="38"/>
        <v/>
      </c>
      <c r="U104" s="31" t="str">
        <f t="shared" si="39"/>
        <v/>
      </c>
      <c r="V104" s="31" t="str">
        <f t="shared" si="40"/>
        <v/>
      </c>
      <c r="W104" s="31" t="e">
        <f t="shared" si="41"/>
        <v>#VALUE!</v>
      </c>
      <c r="X104" s="31" t="str">
        <f t="shared" si="42"/>
        <v/>
      </c>
      <c r="Y104" s="31" t="str">
        <f t="shared" si="43"/>
        <v/>
      </c>
      <c r="Z104" s="31" t="str">
        <f t="shared" si="44"/>
        <v/>
      </c>
      <c r="AA104" s="31" t="str">
        <f t="shared" si="45"/>
        <v/>
      </c>
      <c r="AB104" s="31" t="str">
        <f t="shared" si="46"/>
        <v/>
      </c>
      <c r="AC104" s="24"/>
      <c r="AD104" s="22"/>
      <c r="AE104" s="24"/>
    </row>
    <row r="105" spans="1:31" x14ac:dyDescent="0.25">
      <c r="A105" s="24"/>
      <c r="B105" s="30">
        <v>89</v>
      </c>
      <c r="C105" s="51"/>
      <c r="D105" s="51"/>
      <c r="E105" s="51"/>
      <c r="F105" s="51"/>
      <c r="G105" s="51"/>
      <c r="H105" s="51"/>
      <c r="I105" s="31" t="str">
        <f t="shared" si="47"/>
        <v/>
      </c>
      <c r="J105" s="30" t="str">
        <f t="shared" si="50"/>
        <v/>
      </c>
      <c r="K105" s="30" t="str">
        <f>IF(J105="","",IF(#REF!-J105&lt;=$C$10/IF($A$12=1,1,10),"ABOVE",IF(#REF!-J105&lt;=($C$14+$C$10/IF($A$12=1,1,10)),"CHAM","BELOW")))</f>
        <v/>
      </c>
      <c r="L105" s="30" t="str">
        <f t="shared" si="51"/>
        <v/>
      </c>
      <c r="M105" s="31" t="str">
        <f t="shared" si="48"/>
        <v/>
      </c>
      <c r="N105" s="31" t="str">
        <f t="shared" si="49"/>
        <v/>
      </c>
      <c r="O105" s="31" t="str">
        <f t="shared" si="34"/>
        <v/>
      </c>
      <c r="P105" s="30" t="str">
        <f t="shared" si="33"/>
        <v/>
      </c>
      <c r="Q105" s="30" t="str">
        <f t="shared" si="35"/>
        <v/>
      </c>
      <c r="R105" s="30" t="str">
        <f t="shared" si="36"/>
        <v/>
      </c>
      <c r="S105" s="31" t="str">
        <f t="shared" si="37"/>
        <v/>
      </c>
      <c r="T105" s="31" t="str">
        <f t="shared" si="38"/>
        <v/>
      </c>
      <c r="U105" s="31" t="str">
        <f t="shared" si="39"/>
        <v/>
      </c>
      <c r="V105" s="31" t="str">
        <f t="shared" si="40"/>
        <v/>
      </c>
      <c r="W105" s="31" t="e">
        <f t="shared" si="41"/>
        <v>#VALUE!</v>
      </c>
      <c r="X105" s="31" t="str">
        <f t="shared" si="42"/>
        <v/>
      </c>
      <c r="Y105" s="31" t="str">
        <f t="shared" si="43"/>
        <v/>
      </c>
      <c r="Z105" s="31" t="str">
        <f t="shared" si="44"/>
        <v/>
      </c>
      <c r="AA105" s="31" t="str">
        <f t="shared" si="45"/>
        <v/>
      </c>
      <c r="AB105" s="31" t="str">
        <f t="shared" si="46"/>
        <v/>
      </c>
      <c r="AC105" s="24"/>
      <c r="AD105" s="22"/>
      <c r="AE105" s="24"/>
    </row>
    <row r="106" spans="1:31" x14ac:dyDescent="0.25">
      <c r="A106" s="24"/>
      <c r="B106" s="30">
        <v>90</v>
      </c>
      <c r="C106" s="51"/>
      <c r="D106" s="51"/>
      <c r="E106" s="51"/>
      <c r="F106" s="51"/>
      <c r="G106" s="51"/>
      <c r="H106" s="51"/>
      <c r="I106" s="31" t="str">
        <f t="shared" si="47"/>
        <v/>
      </c>
      <c r="J106" s="30" t="str">
        <f t="shared" si="50"/>
        <v/>
      </c>
      <c r="K106" s="30" t="str">
        <f>IF(J106="","",IF(#REF!-J106&lt;=$C$10/IF($A$12=1,1,10),"ABOVE",IF(#REF!-J106&lt;=($C$14+$C$10/IF($A$12=1,1,10)),"CHAM","BELOW")))</f>
        <v/>
      </c>
      <c r="L106" s="30" t="str">
        <f t="shared" si="51"/>
        <v/>
      </c>
      <c r="M106" s="31" t="str">
        <f t="shared" si="48"/>
        <v/>
      </c>
      <c r="N106" s="31" t="str">
        <f t="shared" si="49"/>
        <v/>
      </c>
      <c r="O106" s="31" t="str">
        <f t="shared" si="34"/>
        <v/>
      </c>
      <c r="P106" s="30" t="str">
        <f t="shared" si="33"/>
        <v/>
      </c>
      <c r="Q106" s="30" t="str">
        <f t="shared" si="35"/>
        <v/>
      </c>
      <c r="R106" s="30" t="str">
        <f t="shared" si="36"/>
        <v/>
      </c>
      <c r="S106" s="31" t="str">
        <f t="shared" si="37"/>
        <v/>
      </c>
      <c r="T106" s="31" t="str">
        <f t="shared" si="38"/>
        <v/>
      </c>
      <c r="U106" s="31" t="str">
        <f t="shared" si="39"/>
        <v/>
      </c>
      <c r="V106" s="31" t="str">
        <f t="shared" si="40"/>
        <v/>
      </c>
      <c r="W106" s="31" t="e">
        <f t="shared" si="41"/>
        <v>#VALUE!</v>
      </c>
      <c r="X106" s="31" t="str">
        <f t="shared" si="42"/>
        <v/>
      </c>
      <c r="Y106" s="31" t="str">
        <f t="shared" si="43"/>
        <v/>
      </c>
      <c r="Z106" s="31" t="str">
        <f t="shared" si="44"/>
        <v/>
      </c>
      <c r="AA106" s="31" t="str">
        <f t="shared" si="45"/>
        <v/>
      </c>
      <c r="AB106" s="31" t="str">
        <f t="shared" si="46"/>
        <v/>
      </c>
      <c r="AC106" s="24"/>
      <c r="AD106" s="22"/>
      <c r="AE106" s="24"/>
    </row>
    <row r="107" spans="1:31" x14ac:dyDescent="0.25">
      <c r="A107" s="24"/>
      <c r="B107" s="30">
        <v>91</v>
      </c>
      <c r="C107" s="51"/>
      <c r="D107" s="51"/>
      <c r="E107" s="51"/>
      <c r="F107" s="51"/>
      <c r="G107" s="51"/>
      <c r="H107" s="51"/>
      <c r="I107" s="31" t="str">
        <f t="shared" si="47"/>
        <v/>
      </c>
      <c r="J107" s="30" t="str">
        <f t="shared" si="50"/>
        <v/>
      </c>
      <c r="K107" s="30" t="str">
        <f>IF(J107="","",IF(#REF!-J107&lt;=$C$10/IF($A$12=1,1,10),"ABOVE",IF(#REF!-J107&lt;=($C$14+$C$10/IF($A$12=1,1,10)),"CHAM","BELOW")))</f>
        <v/>
      </c>
      <c r="L107" s="30" t="str">
        <f t="shared" si="51"/>
        <v/>
      </c>
      <c r="M107" s="31" t="str">
        <f t="shared" si="48"/>
        <v/>
      </c>
      <c r="N107" s="31" t="str">
        <f t="shared" si="49"/>
        <v/>
      </c>
      <c r="O107" s="31" t="str">
        <f t="shared" si="34"/>
        <v/>
      </c>
      <c r="P107" s="30" t="str">
        <f t="shared" si="33"/>
        <v/>
      </c>
      <c r="Q107" s="30" t="str">
        <f t="shared" si="35"/>
        <v/>
      </c>
      <c r="R107" s="30" t="str">
        <f t="shared" si="36"/>
        <v/>
      </c>
      <c r="S107" s="31" t="str">
        <f t="shared" si="37"/>
        <v/>
      </c>
      <c r="T107" s="31" t="str">
        <f t="shared" si="38"/>
        <v/>
      </c>
      <c r="U107" s="31" t="str">
        <f t="shared" si="39"/>
        <v/>
      </c>
      <c r="V107" s="31" t="str">
        <f t="shared" si="40"/>
        <v/>
      </c>
      <c r="W107" s="31" t="e">
        <f t="shared" si="41"/>
        <v>#VALUE!</v>
      </c>
      <c r="X107" s="31" t="str">
        <f t="shared" si="42"/>
        <v/>
      </c>
      <c r="Y107" s="31" t="str">
        <f t="shared" si="43"/>
        <v/>
      </c>
      <c r="Z107" s="31" t="str">
        <f t="shared" si="44"/>
        <v/>
      </c>
      <c r="AA107" s="31" t="str">
        <f t="shared" si="45"/>
        <v/>
      </c>
      <c r="AB107" s="31" t="str">
        <f t="shared" si="46"/>
        <v/>
      </c>
      <c r="AC107" s="24"/>
      <c r="AD107" s="22"/>
      <c r="AE107" s="24"/>
    </row>
    <row r="108" spans="1:31" x14ac:dyDescent="0.25">
      <c r="A108" s="24"/>
      <c r="B108" s="30">
        <v>92</v>
      </c>
      <c r="C108" s="51"/>
      <c r="D108" s="51"/>
      <c r="E108" s="51"/>
      <c r="F108" s="51"/>
      <c r="G108" s="51"/>
      <c r="H108" s="51"/>
      <c r="I108" s="31" t="str">
        <f t="shared" si="47"/>
        <v/>
      </c>
      <c r="J108" s="30" t="str">
        <f t="shared" si="50"/>
        <v/>
      </c>
      <c r="K108" s="30" t="str">
        <f>IF(J108="","",IF(#REF!-J108&lt;=$C$10/IF($A$12=1,1,10),"ABOVE",IF(#REF!-J108&lt;=($C$14+$C$10/IF($A$12=1,1,10)),"CHAM","BELOW")))</f>
        <v/>
      </c>
      <c r="L108" s="30" t="str">
        <f t="shared" si="51"/>
        <v/>
      </c>
      <c r="M108" s="31" t="str">
        <f t="shared" si="48"/>
        <v/>
      </c>
      <c r="N108" s="31" t="str">
        <f t="shared" si="49"/>
        <v/>
      </c>
      <c r="O108" s="31" t="str">
        <f t="shared" si="34"/>
        <v/>
      </c>
      <c r="P108" s="30" t="str">
        <f t="shared" si="33"/>
        <v/>
      </c>
      <c r="Q108" s="30" t="str">
        <f t="shared" si="35"/>
        <v/>
      </c>
      <c r="R108" s="30" t="str">
        <f t="shared" si="36"/>
        <v/>
      </c>
      <c r="S108" s="31" t="str">
        <f t="shared" si="37"/>
        <v/>
      </c>
      <c r="T108" s="31" t="str">
        <f t="shared" si="38"/>
        <v/>
      </c>
      <c r="U108" s="31" t="str">
        <f t="shared" si="39"/>
        <v/>
      </c>
      <c r="V108" s="31" t="str">
        <f t="shared" si="40"/>
        <v/>
      </c>
      <c r="W108" s="31" t="e">
        <f t="shared" si="41"/>
        <v>#VALUE!</v>
      </c>
      <c r="X108" s="31" t="str">
        <f t="shared" si="42"/>
        <v/>
      </c>
      <c r="Y108" s="31" t="str">
        <f t="shared" si="43"/>
        <v/>
      </c>
      <c r="Z108" s="31" t="str">
        <f t="shared" si="44"/>
        <v/>
      </c>
      <c r="AA108" s="31" t="str">
        <f t="shared" si="45"/>
        <v/>
      </c>
      <c r="AB108" s="31" t="str">
        <f t="shared" si="46"/>
        <v/>
      </c>
      <c r="AC108" s="24"/>
      <c r="AD108" s="22"/>
      <c r="AE108" s="24"/>
    </row>
    <row r="109" spans="1:31" x14ac:dyDescent="0.25">
      <c r="A109" s="24"/>
      <c r="B109" s="30">
        <v>93</v>
      </c>
      <c r="C109" s="51"/>
      <c r="D109" s="51"/>
      <c r="E109" s="51"/>
      <c r="F109" s="51"/>
      <c r="G109" s="51"/>
      <c r="H109" s="51"/>
      <c r="I109" s="31" t="str">
        <f t="shared" si="47"/>
        <v/>
      </c>
      <c r="J109" s="30" t="str">
        <f t="shared" si="50"/>
        <v/>
      </c>
      <c r="K109" s="30" t="str">
        <f>IF(J109="","",IF(#REF!-J109&lt;=$C$10/IF($A$12=1,1,10),"ABOVE",IF(#REF!-J109&lt;=($C$14+$C$10/IF($A$12=1,1,10)),"CHAM","BELOW")))</f>
        <v/>
      </c>
      <c r="L109" s="30" t="str">
        <f t="shared" si="51"/>
        <v/>
      </c>
      <c r="M109" s="31" t="str">
        <f t="shared" si="48"/>
        <v/>
      </c>
      <c r="N109" s="31" t="str">
        <f t="shared" si="49"/>
        <v/>
      </c>
      <c r="O109" s="31" t="str">
        <f t="shared" si="34"/>
        <v/>
      </c>
      <c r="P109" s="30" t="str">
        <f t="shared" si="33"/>
        <v/>
      </c>
      <c r="Q109" s="30" t="str">
        <f t="shared" si="35"/>
        <v/>
      </c>
      <c r="R109" s="30" t="str">
        <f t="shared" si="36"/>
        <v/>
      </c>
      <c r="S109" s="31" t="str">
        <f t="shared" si="37"/>
        <v/>
      </c>
      <c r="T109" s="31" t="str">
        <f t="shared" si="38"/>
        <v/>
      </c>
      <c r="U109" s="31" t="str">
        <f t="shared" si="39"/>
        <v/>
      </c>
      <c r="V109" s="31" t="str">
        <f t="shared" si="40"/>
        <v/>
      </c>
      <c r="W109" s="31" t="e">
        <f t="shared" si="41"/>
        <v>#VALUE!</v>
      </c>
      <c r="X109" s="31" t="str">
        <f t="shared" si="42"/>
        <v/>
      </c>
      <c r="Y109" s="31" t="str">
        <f t="shared" si="43"/>
        <v/>
      </c>
      <c r="Z109" s="31" t="str">
        <f t="shared" si="44"/>
        <v/>
      </c>
      <c r="AA109" s="31" t="str">
        <f t="shared" si="45"/>
        <v/>
      </c>
      <c r="AB109" s="31" t="str">
        <f t="shared" si="46"/>
        <v/>
      </c>
      <c r="AC109" s="24"/>
      <c r="AD109" s="22"/>
      <c r="AE109" s="24"/>
    </row>
    <row r="110" spans="1:31" x14ac:dyDescent="0.25">
      <c r="A110" s="24"/>
      <c r="B110" s="30">
        <v>94</v>
      </c>
      <c r="C110" s="51"/>
      <c r="D110" s="51"/>
      <c r="E110" s="51"/>
      <c r="F110" s="51"/>
      <c r="G110" s="51"/>
      <c r="H110" s="51"/>
      <c r="I110" s="31" t="str">
        <f t="shared" si="47"/>
        <v/>
      </c>
      <c r="J110" s="30" t="str">
        <f t="shared" si="50"/>
        <v/>
      </c>
      <c r="K110" s="30" t="str">
        <f>IF(J110="","",IF(#REF!-J110&lt;=$C$10/IF($A$12=1,1,10),"ABOVE",IF(#REF!-J110&lt;=($C$14+$C$10/IF($A$12=1,1,10)),"CHAM","BELOW")))</f>
        <v/>
      </c>
      <c r="L110" s="30" t="str">
        <f t="shared" si="51"/>
        <v/>
      </c>
      <c r="M110" s="31" t="str">
        <f t="shared" si="48"/>
        <v/>
      </c>
      <c r="N110" s="31" t="str">
        <f t="shared" si="49"/>
        <v/>
      </c>
      <c r="O110" s="31" t="str">
        <f t="shared" si="34"/>
        <v/>
      </c>
      <c r="P110" s="30" t="str">
        <f t="shared" si="33"/>
        <v/>
      </c>
      <c r="Q110" s="30" t="str">
        <f t="shared" si="35"/>
        <v/>
      </c>
      <c r="R110" s="30" t="str">
        <f t="shared" si="36"/>
        <v/>
      </c>
      <c r="S110" s="31" t="str">
        <f t="shared" si="37"/>
        <v/>
      </c>
      <c r="T110" s="31" t="str">
        <f t="shared" si="38"/>
        <v/>
      </c>
      <c r="U110" s="31" t="str">
        <f t="shared" si="39"/>
        <v/>
      </c>
      <c r="V110" s="31" t="str">
        <f t="shared" si="40"/>
        <v/>
      </c>
      <c r="W110" s="31" t="e">
        <f t="shared" si="41"/>
        <v>#VALUE!</v>
      </c>
      <c r="X110" s="31" t="str">
        <f t="shared" si="42"/>
        <v/>
      </c>
      <c r="Y110" s="31" t="str">
        <f t="shared" si="43"/>
        <v/>
      </c>
      <c r="Z110" s="31" t="str">
        <f t="shared" si="44"/>
        <v/>
      </c>
      <c r="AA110" s="31" t="str">
        <f t="shared" si="45"/>
        <v/>
      </c>
      <c r="AB110" s="31" t="str">
        <f t="shared" si="46"/>
        <v/>
      </c>
      <c r="AC110" s="24"/>
      <c r="AD110" s="22"/>
      <c r="AE110" s="24"/>
    </row>
    <row r="111" spans="1:31" x14ac:dyDescent="0.25">
      <c r="A111" s="24"/>
      <c r="B111" s="30">
        <v>95</v>
      </c>
      <c r="C111" s="51"/>
      <c r="D111" s="51"/>
      <c r="E111" s="51"/>
      <c r="F111" s="51"/>
      <c r="G111" s="51"/>
      <c r="H111" s="51"/>
      <c r="I111" s="31" t="str">
        <f t="shared" si="47"/>
        <v/>
      </c>
      <c r="J111" s="30" t="str">
        <f t="shared" si="50"/>
        <v/>
      </c>
      <c r="K111" s="30" t="str">
        <f>IF(J111="","",IF(#REF!-J111&lt;=$C$10/IF($A$12=1,1,10),"ABOVE",IF(#REF!-J111&lt;=($C$14+$C$10/IF($A$12=1,1,10)),"CHAM","BELOW")))</f>
        <v/>
      </c>
      <c r="L111" s="30" t="str">
        <f t="shared" si="51"/>
        <v/>
      </c>
      <c r="M111" s="31" t="str">
        <f t="shared" si="48"/>
        <v/>
      </c>
      <c r="N111" s="31" t="str">
        <f t="shared" si="49"/>
        <v/>
      </c>
      <c r="O111" s="31" t="str">
        <f t="shared" si="34"/>
        <v/>
      </c>
      <c r="P111" s="30" t="str">
        <f t="shared" si="33"/>
        <v/>
      </c>
      <c r="Q111" s="30" t="str">
        <f t="shared" si="35"/>
        <v/>
      </c>
      <c r="R111" s="30" t="str">
        <f t="shared" si="36"/>
        <v/>
      </c>
      <c r="S111" s="31" t="str">
        <f t="shared" si="37"/>
        <v/>
      </c>
      <c r="T111" s="31" t="str">
        <f t="shared" si="38"/>
        <v/>
      </c>
      <c r="U111" s="31" t="str">
        <f t="shared" si="39"/>
        <v/>
      </c>
      <c r="V111" s="31" t="str">
        <f t="shared" si="40"/>
        <v/>
      </c>
      <c r="W111" s="31" t="e">
        <f t="shared" si="41"/>
        <v>#VALUE!</v>
      </c>
      <c r="X111" s="31" t="str">
        <f t="shared" si="42"/>
        <v/>
      </c>
      <c r="Y111" s="31" t="str">
        <f t="shared" si="43"/>
        <v/>
      </c>
      <c r="Z111" s="31" t="str">
        <f t="shared" si="44"/>
        <v/>
      </c>
      <c r="AA111" s="31" t="str">
        <f t="shared" si="45"/>
        <v/>
      </c>
      <c r="AB111" s="31" t="str">
        <f t="shared" si="46"/>
        <v/>
      </c>
      <c r="AC111" s="24"/>
      <c r="AD111" s="22"/>
      <c r="AE111" s="24"/>
    </row>
    <row r="112" spans="1:31" x14ac:dyDescent="0.25">
      <c r="A112" s="24"/>
      <c r="B112" s="30">
        <v>96</v>
      </c>
      <c r="C112" s="51"/>
      <c r="D112" s="51"/>
      <c r="E112" s="51"/>
      <c r="F112" s="51"/>
      <c r="G112" s="51"/>
      <c r="H112" s="51"/>
      <c r="I112" s="31" t="str">
        <f t="shared" si="47"/>
        <v/>
      </c>
      <c r="J112" s="30" t="str">
        <f t="shared" si="50"/>
        <v/>
      </c>
      <c r="K112" s="30" t="str">
        <f>IF(J112="","",IF(#REF!-J112&lt;=$C$10/IF($A$12=1,1,10),"ABOVE",IF(#REF!-J112&lt;=($C$14+$C$10/IF($A$12=1,1,10)),"CHAM","BELOW")))</f>
        <v/>
      </c>
      <c r="L112" s="30" t="str">
        <f t="shared" si="51"/>
        <v/>
      </c>
      <c r="M112" s="31" t="str">
        <f t="shared" si="48"/>
        <v/>
      </c>
      <c r="N112" s="31" t="str">
        <f t="shared" si="49"/>
        <v/>
      </c>
      <c r="O112" s="31" t="str">
        <f t="shared" si="34"/>
        <v/>
      </c>
      <c r="P112" s="30" t="str">
        <f t="shared" si="33"/>
        <v/>
      </c>
      <c r="Q112" s="30" t="str">
        <f t="shared" si="35"/>
        <v/>
      </c>
      <c r="R112" s="30" t="str">
        <f t="shared" si="36"/>
        <v/>
      </c>
      <c r="S112" s="31" t="str">
        <f t="shared" si="37"/>
        <v/>
      </c>
      <c r="T112" s="31" t="str">
        <f t="shared" si="38"/>
        <v/>
      </c>
      <c r="U112" s="31" t="str">
        <f t="shared" si="39"/>
        <v/>
      </c>
      <c r="V112" s="31" t="str">
        <f t="shared" si="40"/>
        <v/>
      </c>
      <c r="W112" s="31" t="e">
        <f t="shared" si="41"/>
        <v>#VALUE!</v>
      </c>
      <c r="X112" s="31" t="str">
        <f t="shared" si="42"/>
        <v/>
      </c>
      <c r="Y112" s="31" t="str">
        <f t="shared" si="43"/>
        <v/>
      </c>
      <c r="Z112" s="31" t="str">
        <f t="shared" si="44"/>
        <v/>
      </c>
      <c r="AA112" s="31" t="str">
        <f t="shared" si="45"/>
        <v/>
      </c>
      <c r="AB112" s="31" t="str">
        <f t="shared" si="46"/>
        <v/>
      </c>
      <c r="AC112" s="24"/>
      <c r="AD112" s="22"/>
      <c r="AE112" s="24"/>
    </row>
    <row r="113" spans="1:31" x14ac:dyDescent="0.25">
      <c r="A113" s="24"/>
      <c r="B113" s="30">
        <v>97</v>
      </c>
      <c r="C113" s="51"/>
      <c r="D113" s="51"/>
      <c r="E113" s="51"/>
      <c r="F113" s="51"/>
      <c r="G113" s="51"/>
      <c r="H113" s="51"/>
      <c r="I113" s="31" t="str">
        <f t="shared" si="47"/>
        <v/>
      </c>
      <c r="J113" s="30" t="str">
        <f t="shared" si="50"/>
        <v/>
      </c>
      <c r="K113" s="30" t="str">
        <f>IF(J113="","",IF(#REF!-J113&lt;=$C$10/IF($A$12=1,1,10),"ABOVE",IF(#REF!-J113&lt;=($C$14+$C$10/IF($A$12=1,1,10)),"CHAM","BELOW")))</f>
        <v/>
      </c>
      <c r="L113" s="30" t="str">
        <f t="shared" si="51"/>
        <v/>
      </c>
      <c r="M113" s="31" t="str">
        <f t="shared" si="48"/>
        <v/>
      </c>
      <c r="N113" s="31" t="str">
        <f t="shared" si="49"/>
        <v/>
      </c>
      <c r="O113" s="31" t="str">
        <f t="shared" si="34"/>
        <v/>
      </c>
      <c r="P113" s="30" t="str">
        <f t="shared" si="33"/>
        <v/>
      </c>
      <c r="Q113" s="30" t="str">
        <f t="shared" si="35"/>
        <v/>
      </c>
      <c r="R113" s="30" t="str">
        <f t="shared" si="36"/>
        <v/>
      </c>
      <c r="S113" s="31" t="str">
        <f t="shared" si="37"/>
        <v/>
      </c>
      <c r="T113" s="31" t="str">
        <f t="shared" si="38"/>
        <v/>
      </c>
      <c r="U113" s="31" t="str">
        <f t="shared" si="39"/>
        <v/>
      </c>
      <c r="V113" s="31" t="str">
        <f t="shared" si="40"/>
        <v/>
      </c>
      <c r="W113" s="31" t="e">
        <f t="shared" si="41"/>
        <v>#VALUE!</v>
      </c>
      <c r="X113" s="31" t="str">
        <f t="shared" si="42"/>
        <v/>
      </c>
      <c r="Y113" s="31" t="str">
        <f t="shared" si="43"/>
        <v/>
      </c>
      <c r="Z113" s="31" t="str">
        <f t="shared" si="44"/>
        <v/>
      </c>
      <c r="AA113" s="31" t="str">
        <f t="shared" si="45"/>
        <v/>
      </c>
      <c r="AB113" s="31" t="str">
        <f t="shared" si="46"/>
        <v/>
      </c>
      <c r="AC113" s="24"/>
      <c r="AD113" s="22"/>
      <c r="AE113" s="24"/>
    </row>
    <row r="114" spans="1:31" x14ac:dyDescent="0.25">
      <c r="A114" s="24"/>
      <c r="B114" s="30">
        <v>98</v>
      </c>
      <c r="C114" s="51"/>
      <c r="D114" s="51"/>
      <c r="E114" s="51"/>
      <c r="F114" s="51"/>
      <c r="G114" s="51"/>
      <c r="H114" s="51"/>
      <c r="I114" s="31" t="str">
        <f t="shared" si="47"/>
        <v/>
      </c>
      <c r="J114" s="30" t="str">
        <f t="shared" si="50"/>
        <v/>
      </c>
      <c r="K114" s="30" t="str">
        <f>IF(J114="","",IF(#REF!-J114&lt;=$C$10/IF($A$12=1,1,10),"ABOVE",IF(#REF!-J114&lt;=($C$14+$C$10/IF($A$12=1,1,10)),"CHAM","BELOW")))</f>
        <v/>
      </c>
      <c r="L114" s="30" t="str">
        <f t="shared" si="51"/>
        <v/>
      </c>
      <c r="M114" s="31" t="str">
        <f t="shared" si="48"/>
        <v/>
      </c>
      <c r="N114" s="31" t="str">
        <f t="shared" si="49"/>
        <v/>
      </c>
      <c r="O114" s="31" t="str">
        <f t="shared" si="34"/>
        <v/>
      </c>
      <c r="P114" s="30" t="str">
        <f t="shared" si="33"/>
        <v/>
      </c>
      <c r="Q114" s="30" t="str">
        <f t="shared" si="35"/>
        <v/>
      </c>
      <c r="R114" s="30" t="str">
        <f t="shared" si="36"/>
        <v/>
      </c>
      <c r="S114" s="31" t="str">
        <f t="shared" si="37"/>
        <v/>
      </c>
      <c r="T114" s="31" t="str">
        <f t="shared" si="38"/>
        <v/>
      </c>
      <c r="U114" s="31" t="str">
        <f t="shared" si="39"/>
        <v/>
      </c>
      <c r="V114" s="31" t="str">
        <f t="shared" si="40"/>
        <v/>
      </c>
      <c r="W114" s="31" t="e">
        <f t="shared" si="41"/>
        <v>#VALUE!</v>
      </c>
      <c r="X114" s="31" t="str">
        <f t="shared" si="42"/>
        <v/>
      </c>
      <c r="Y114" s="31" t="str">
        <f t="shared" si="43"/>
        <v/>
      </c>
      <c r="Z114" s="31" t="str">
        <f t="shared" si="44"/>
        <v/>
      </c>
      <c r="AA114" s="31" t="str">
        <f t="shared" si="45"/>
        <v/>
      </c>
      <c r="AB114" s="31" t="str">
        <f t="shared" si="46"/>
        <v/>
      </c>
      <c r="AC114" s="24"/>
      <c r="AD114" s="22"/>
      <c r="AE114" s="24"/>
    </row>
    <row r="115" spans="1:31" x14ac:dyDescent="0.25">
      <c r="A115" s="24"/>
      <c r="B115" s="30">
        <v>99</v>
      </c>
      <c r="C115" s="51"/>
      <c r="D115" s="51"/>
      <c r="E115" s="51"/>
      <c r="F115" s="51"/>
      <c r="G115" s="51"/>
      <c r="H115" s="51"/>
      <c r="I115" s="31" t="str">
        <f t="shared" si="47"/>
        <v/>
      </c>
      <c r="J115" s="30" t="str">
        <f t="shared" si="50"/>
        <v/>
      </c>
      <c r="K115" s="30" t="str">
        <f>IF(J115="","",IF(#REF!-J115&lt;=$C$10/IF($A$12=1,1,10),"ABOVE",IF(#REF!-J115&lt;=($C$14+$C$10/IF($A$12=1,1,10)),"CHAM","BELOW")))</f>
        <v/>
      </c>
      <c r="L115" s="30" t="str">
        <f t="shared" si="51"/>
        <v/>
      </c>
      <c r="M115" s="31" t="str">
        <f t="shared" si="48"/>
        <v/>
      </c>
      <c r="N115" s="31" t="str">
        <f t="shared" si="49"/>
        <v/>
      </c>
      <c r="O115" s="31" t="str">
        <f t="shared" si="34"/>
        <v/>
      </c>
      <c r="P115" s="30" t="str">
        <f t="shared" si="33"/>
        <v/>
      </c>
      <c r="Q115" s="30" t="str">
        <f t="shared" si="35"/>
        <v/>
      </c>
      <c r="R115" s="30" t="str">
        <f t="shared" si="36"/>
        <v/>
      </c>
      <c r="S115" s="31" t="str">
        <f t="shared" si="37"/>
        <v/>
      </c>
      <c r="T115" s="31" t="str">
        <f t="shared" si="38"/>
        <v/>
      </c>
      <c r="U115" s="31" t="str">
        <f t="shared" si="39"/>
        <v/>
      </c>
      <c r="V115" s="31" t="str">
        <f t="shared" si="40"/>
        <v/>
      </c>
      <c r="W115" s="31" t="e">
        <f t="shared" si="41"/>
        <v>#VALUE!</v>
      </c>
      <c r="X115" s="31" t="str">
        <f t="shared" si="42"/>
        <v/>
      </c>
      <c r="Y115" s="31" t="str">
        <f t="shared" si="43"/>
        <v/>
      </c>
      <c r="Z115" s="31" t="str">
        <f t="shared" si="44"/>
        <v/>
      </c>
      <c r="AA115" s="31" t="str">
        <f t="shared" si="45"/>
        <v/>
      </c>
      <c r="AB115" s="31" t="str">
        <f t="shared" si="46"/>
        <v/>
      </c>
      <c r="AC115" s="24"/>
      <c r="AD115" s="22"/>
      <c r="AE115" s="24"/>
    </row>
    <row r="116" spans="1:31" x14ac:dyDescent="0.25">
      <c r="A116" s="24"/>
      <c r="B116" s="30">
        <v>100</v>
      </c>
      <c r="C116" s="51"/>
      <c r="D116" s="51"/>
      <c r="E116" s="51"/>
      <c r="F116" s="51"/>
      <c r="G116" s="51"/>
      <c r="H116" s="51"/>
      <c r="I116" s="31" t="str">
        <f t="shared" si="47"/>
        <v/>
      </c>
      <c r="J116" s="30" t="str">
        <f t="shared" si="50"/>
        <v/>
      </c>
      <c r="K116" s="30" t="str">
        <f>IF(J116="","",IF(#REF!-J116&lt;=$C$10/IF($A$12=1,1,10),"ABOVE",IF(#REF!-J116&lt;=($C$14+$C$10/IF($A$12=1,1,10)),"CHAM","BELOW")))</f>
        <v/>
      </c>
      <c r="L116" s="30" t="str">
        <f t="shared" si="51"/>
        <v/>
      </c>
      <c r="M116" s="31" t="str">
        <f t="shared" si="48"/>
        <v/>
      </c>
      <c r="N116" s="31" t="str">
        <f t="shared" si="49"/>
        <v/>
      </c>
      <c r="O116" s="31" t="str">
        <f t="shared" si="34"/>
        <v/>
      </c>
      <c r="P116" s="30" t="str">
        <f t="shared" si="33"/>
        <v/>
      </c>
      <c r="Q116" s="30" t="str">
        <f t="shared" si="35"/>
        <v/>
      </c>
      <c r="R116" s="30" t="str">
        <f t="shared" si="36"/>
        <v/>
      </c>
      <c r="S116" s="31" t="str">
        <f t="shared" si="37"/>
        <v/>
      </c>
      <c r="T116" s="31" t="str">
        <f t="shared" si="38"/>
        <v/>
      </c>
      <c r="U116" s="31" t="str">
        <f t="shared" si="39"/>
        <v/>
      </c>
      <c r="V116" s="31" t="str">
        <f t="shared" si="40"/>
        <v/>
      </c>
      <c r="W116" s="31" t="e">
        <f t="shared" si="41"/>
        <v>#VALUE!</v>
      </c>
      <c r="X116" s="31" t="str">
        <f t="shared" si="42"/>
        <v/>
      </c>
      <c r="Y116" s="31" t="str">
        <f t="shared" si="43"/>
        <v/>
      </c>
      <c r="Z116" s="31" t="str">
        <f t="shared" si="44"/>
        <v/>
      </c>
      <c r="AA116" s="31" t="str">
        <f t="shared" si="45"/>
        <v/>
      </c>
      <c r="AB116" s="31" t="str">
        <f t="shared" si="46"/>
        <v/>
      </c>
      <c r="AC116" s="24"/>
      <c r="AD116" s="22"/>
      <c r="AE116" s="24"/>
    </row>
    <row r="117" spans="1:31" x14ac:dyDescent="0.25">
      <c r="A117" s="24"/>
      <c r="B117" s="30">
        <v>101</v>
      </c>
      <c r="C117" s="51"/>
      <c r="D117" s="51"/>
      <c r="E117" s="51"/>
      <c r="F117" s="51"/>
      <c r="G117" s="51"/>
      <c r="H117" s="51"/>
      <c r="I117" s="31" t="str">
        <f t="shared" si="47"/>
        <v/>
      </c>
      <c r="J117" s="30" t="str">
        <f t="shared" si="50"/>
        <v/>
      </c>
      <c r="K117" s="30" t="str">
        <f>IF(J117="","",IF(#REF!-J117&lt;=$C$10/IF($A$12=1,1,10),"ABOVE",IF(#REF!-J117&lt;=($C$14+$C$10/IF($A$12=1,1,10)),"CHAM","BELOW")))</f>
        <v/>
      </c>
      <c r="L117" s="30" t="str">
        <f t="shared" si="51"/>
        <v/>
      </c>
      <c r="M117" s="31" t="str">
        <f t="shared" si="48"/>
        <v/>
      </c>
      <c r="N117" s="31" t="str">
        <f t="shared" si="49"/>
        <v/>
      </c>
      <c r="O117" s="31" t="str">
        <f t="shared" si="34"/>
        <v/>
      </c>
      <c r="P117" s="30" t="str">
        <f t="shared" si="33"/>
        <v/>
      </c>
      <c r="Q117" s="30" t="str">
        <f t="shared" si="35"/>
        <v/>
      </c>
      <c r="R117" s="30" t="str">
        <f t="shared" si="36"/>
        <v/>
      </c>
      <c r="S117" s="31" t="str">
        <f t="shared" si="37"/>
        <v/>
      </c>
      <c r="T117" s="31" t="str">
        <f t="shared" si="38"/>
        <v/>
      </c>
      <c r="U117" s="31" t="str">
        <f t="shared" si="39"/>
        <v/>
      </c>
      <c r="V117" s="31" t="str">
        <f t="shared" si="40"/>
        <v/>
      </c>
      <c r="W117" s="31" t="e">
        <f t="shared" si="41"/>
        <v>#VALUE!</v>
      </c>
      <c r="X117" s="31" t="str">
        <f t="shared" si="42"/>
        <v/>
      </c>
      <c r="Y117" s="31" t="str">
        <f t="shared" si="43"/>
        <v/>
      </c>
      <c r="Z117" s="31" t="str">
        <f t="shared" si="44"/>
        <v/>
      </c>
      <c r="AA117" s="31" t="str">
        <f t="shared" si="45"/>
        <v/>
      </c>
      <c r="AB117" s="31" t="str">
        <f t="shared" si="46"/>
        <v/>
      </c>
      <c r="AC117" s="24"/>
      <c r="AD117" s="22"/>
      <c r="AE117" s="24"/>
    </row>
    <row r="118" spans="1:31" x14ac:dyDescent="0.25">
      <c r="A118" s="24"/>
      <c r="B118" s="30">
        <v>102</v>
      </c>
      <c r="C118" s="51"/>
      <c r="D118" s="51"/>
      <c r="E118" s="51"/>
      <c r="F118" s="51"/>
      <c r="G118" s="51"/>
      <c r="H118" s="51"/>
      <c r="I118" s="31" t="str">
        <f t="shared" si="47"/>
        <v/>
      </c>
      <c r="J118" s="30" t="str">
        <f t="shared" si="50"/>
        <v/>
      </c>
      <c r="K118" s="30" t="str">
        <f>IF(J118="","",IF(#REF!-J118&lt;=$C$10/IF($A$12=1,1,10),"ABOVE",IF(#REF!-J118&lt;=($C$14+$C$10/IF($A$12=1,1,10)),"CHAM","BELOW")))</f>
        <v/>
      </c>
      <c r="L118" s="30" t="str">
        <f t="shared" si="51"/>
        <v/>
      </c>
      <c r="M118" s="31" t="str">
        <f t="shared" si="48"/>
        <v/>
      </c>
      <c r="N118" s="31" t="str">
        <f t="shared" si="49"/>
        <v/>
      </c>
      <c r="O118" s="31" t="str">
        <f t="shared" si="34"/>
        <v/>
      </c>
      <c r="P118" s="30" t="str">
        <f t="shared" si="33"/>
        <v/>
      </c>
      <c r="Q118" s="30" t="str">
        <f t="shared" si="35"/>
        <v/>
      </c>
      <c r="R118" s="30" t="str">
        <f t="shared" si="36"/>
        <v/>
      </c>
      <c r="S118" s="31" t="str">
        <f t="shared" si="37"/>
        <v/>
      </c>
      <c r="T118" s="31" t="str">
        <f t="shared" si="38"/>
        <v/>
      </c>
      <c r="U118" s="31" t="str">
        <f t="shared" si="39"/>
        <v/>
      </c>
      <c r="V118" s="31" t="str">
        <f t="shared" si="40"/>
        <v/>
      </c>
      <c r="W118" s="31" t="e">
        <f t="shared" si="41"/>
        <v>#VALUE!</v>
      </c>
      <c r="X118" s="31" t="str">
        <f t="shared" si="42"/>
        <v/>
      </c>
      <c r="Y118" s="31" t="str">
        <f t="shared" si="43"/>
        <v/>
      </c>
      <c r="Z118" s="31" t="str">
        <f t="shared" si="44"/>
        <v/>
      </c>
      <c r="AA118" s="31" t="str">
        <f t="shared" si="45"/>
        <v/>
      </c>
      <c r="AB118" s="31" t="str">
        <f t="shared" si="46"/>
        <v/>
      </c>
      <c r="AC118" s="24"/>
      <c r="AD118" s="22"/>
      <c r="AE118" s="24"/>
    </row>
    <row r="119" spans="1:31" x14ac:dyDescent="0.25">
      <c r="A119" s="24"/>
      <c r="B119" s="30">
        <v>103</v>
      </c>
      <c r="C119" s="51"/>
      <c r="D119" s="51"/>
      <c r="E119" s="51"/>
      <c r="F119" s="51"/>
      <c r="G119" s="51"/>
      <c r="H119" s="51"/>
      <c r="I119" s="31" t="str">
        <f t="shared" si="47"/>
        <v/>
      </c>
      <c r="J119" s="30" t="str">
        <f t="shared" si="50"/>
        <v/>
      </c>
      <c r="K119" s="30" t="str">
        <f>IF(J119="","",IF(#REF!-J119&lt;=$C$10/IF($A$12=1,1,10),"ABOVE",IF(#REF!-J119&lt;=($C$14+$C$10/IF($A$12=1,1,10)),"CHAM","BELOW")))</f>
        <v/>
      </c>
      <c r="L119" s="30" t="str">
        <f t="shared" si="51"/>
        <v/>
      </c>
      <c r="M119" s="31" t="str">
        <f t="shared" si="48"/>
        <v/>
      </c>
      <c r="N119" s="31" t="str">
        <f t="shared" si="49"/>
        <v/>
      </c>
      <c r="O119" s="31" t="str">
        <f t="shared" si="34"/>
        <v/>
      </c>
      <c r="P119" s="30" t="str">
        <f t="shared" si="33"/>
        <v/>
      </c>
      <c r="Q119" s="30" t="str">
        <f t="shared" si="35"/>
        <v/>
      </c>
      <c r="R119" s="30" t="str">
        <f t="shared" si="36"/>
        <v/>
      </c>
      <c r="S119" s="31" t="str">
        <f t="shared" si="37"/>
        <v/>
      </c>
      <c r="T119" s="31" t="str">
        <f t="shared" si="38"/>
        <v/>
      </c>
      <c r="U119" s="31" t="str">
        <f t="shared" si="39"/>
        <v/>
      </c>
      <c r="V119" s="31" t="str">
        <f t="shared" si="40"/>
        <v/>
      </c>
      <c r="W119" s="31" t="e">
        <f t="shared" si="41"/>
        <v>#VALUE!</v>
      </c>
      <c r="X119" s="31" t="str">
        <f t="shared" si="42"/>
        <v/>
      </c>
      <c r="Y119" s="31" t="str">
        <f t="shared" si="43"/>
        <v/>
      </c>
      <c r="Z119" s="31" t="str">
        <f t="shared" si="44"/>
        <v/>
      </c>
      <c r="AA119" s="31" t="str">
        <f t="shared" si="45"/>
        <v/>
      </c>
      <c r="AB119" s="31" t="str">
        <f t="shared" si="46"/>
        <v/>
      </c>
      <c r="AC119" s="24"/>
      <c r="AD119" s="22"/>
      <c r="AE119" s="24"/>
    </row>
    <row r="120" spans="1:31" x14ac:dyDescent="0.25">
      <c r="A120" s="24"/>
      <c r="B120" s="30">
        <v>104</v>
      </c>
      <c r="C120" s="51"/>
      <c r="D120" s="51"/>
      <c r="E120" s="51"/>
      <c r="F120" s="51"/>
      <c r="G120" s="51"/>
      <c r="H120" s="51"/>
      <c r="I120" s="31" t="str">
        <f t="shared" si="47"/>
        <v/>
      </c>
      <c r="J120" s="30" t="str">
        <f t="shared" si="50"/>
        <v/>
      </c>
      <c r="K120" s="30" t="str">
        <f>IF(J120="","",IF(#REF!-J120&lt;=$C$10/IF($A$12=1,1,10),"ABOVE",IF(#REF!-J120&lt;=($C$14+$C$10/IF($A$12=1,1,10)),"CHAM","BELOW")))</f>
        <v/>
      </c>
      <c r="L120" s="30" t="str">
        <f t="shared" si="51"/>
        <v/>
      </c>
      <c r="M120" s="31" t="str">
        <f t="shared" si="48"/>
        <v/>
      </c>
      <c r="N120" s="31" t="str">
        <f t="shared" si="49"/>
        <v/>
      </c>
      <c r="O120" s="31" t="str">
        <f t="shared" si="34"/>
        <v/>
      </c>
      <c r="P120" s="30" t="str">
        <f t="shared" si="33"/>
        <v/>
      </c>
      <c r="Q120" s="30" t="str">
        <f t="shared" si="35"/>
        <v/>
      </c>
      <c r="R120" s="30" t="str">
        <f t="shared" si="36"/>
        <v/>
      </c>
      <c r="S120" s="31" t="str">
        <f t="shared" si="37"/>
        <v/>
      </c>
      <c r="T120" s="31" t="str">
        <f t="shared" si="38"/>
        <v/>
      </c>
      <c r="U120" s="31" t="str">
        <f t="shared" si="39"/>
        <v/>
      </c>
      <c r="V120" s="31" t="str">
        <f t="shared" si="40"/>
        <v/>
      </c>
      <c r="W120" s="31" t="e">
        <f t="shared" si="41"/>
        <v>#VALUE!</v>
      </c>
      <c r="X120" s="31" t="str">
        <f t="shared" si="42"/>
        <v/>
      </c>
      <c r="Y120" s="31" t="str">
        <f t="shared" si="43"/>
        <v/>
      </c>
      <c r="Z120" s="31" t="str">
        <f t="shared" si="44"/>
        <v/>
      </c>
      <c r="AA120" s="31" t="str">
        <f t="shared" si="45"/>
        <v/>
      </c>
      <c r="AB120" s="31" t="str">
        <f t="shared" si="46"/>
        <v/>
      </c>
      <c r="AC120" s="24"/>
      <c r="AD120" s="22"/>
      <c r="AE120" s="24"/>
    </row>
    <row r="121" spans="1:31" x14ac:dyDescent="0.25">
      <c r="A121" s="24"/>
      <c r="B121" s="30">
        <v>105</v>
      </c>
      <c r="C121" s="51"/>
      <c r="D121" s="51"/>
      <c r="E121" s="51"/>
      <c r="F121" s="51"/>
      <c r="G121" s="51"/>
      <c r="H121" s="51"/>
      <c r="I121" s="31" t="str">
        <f t="shared" si="47"/>
        <v/>
      </c>
      <c r="J121" s="30" t="str">
        <f t="shared" si="50"/>
        <v/>
      </c>
      <c r="K121" s="30" t="str">
        <f>IF(J121="","",IF(#REF!-J121&lt;=$C$10/IF($A$12=1,1,10),"ABOVE",IF(#REF!-J121&lt;=($C$14+$C$10/IF($A$12=1,1,10)),"CHAM","BELOW")))</f>
        <v/>
      </c>
      <c r="L121" s="30" t="str">
        <f t="shared" si="51"/>
        <v/>
      </c>
      <c r="M121" s="31" t="str">
        <f t="shared" si="48"/>
        <v/>
      </c>
      <c r="N121" s="31" t="str">
        <f t="shared" si="49"/>
        <v/>
      </c>
      <c r="O121" s="31" t="str">
        <f t="shared" si="34"/>
        <v/>
      </c>
      <c r="P121" s="30" t="str">
        <f t="shared" si="33"/>
        <v/>
      </c>
      <c r="Q121" s="30" t="str">
        <f t="shared" si="35"/>
        <v/>
      </c>
      <c r="R121" s="30" t="str">
        <f t="shared" si="36"/>
        <v/>
      </c>
      <c r="S121" s="31" t="str">
        <f t="shared" si="37"/>
        <v/>
      </c>
      <c r="T121" s="31" t="str">
        <f t="shared" si="38"/>
        <v/>
      </c>
      <c r="U121" s="31" t="str">
        <f t="shared" si="39"/>
        <v/>
      </c>
      <c r="V121" s="31" t="str">
        <f t="shared" si="40"/>
        <v/>
      </c>
      <c r="W121" s="31" t="e">
        <f t="shared" si="41"/>
        <v>#VALUE!</v>
      </c>
      <c r="X121" s="31" t="str">
        <f t="shared" si="42"/>
        <v/>
      </c>
      <c r="Y121" s="31" t="str">
        <f t="shared" si="43"/>
        <v/>
      </c>
      <c r="Z121" s="31" t="str">
        <f t="shared" si="44"/>
        <v/>
      </c>
      <c r="AA121" s="31" t="str">
        <f t="shared" si="45"/>
        <v/>
      </c>
      <c r="AB121" s="31" t="str">
        <f t="shared" si="46"/>
        <v/>
      </c>
      <c r="AC121" s="24"/>
      <c r="AD121" s="22"/>
      <c r="AE121" s="24"/>
    </row>
    <row r="122" spans="1:31" x14ac:dyDescent="0.25">
      <c r="A122" s="24"/>
      <c r="B122" s="30">
        <v>106</v>
      </c>
      <c r="C122" s="51"/>
      <c r="D122" s="51"/>
      <c r="E122" s="51"/>
      <c r="F122" s="51"/>
      <c r="G122" s="51"/>
      <c r="H122" s="51"/>
      <c r="I122" s="31" t="str">
        <f t="shared" si="47"/>
        <v/>
      </c>
      <c r="J122" s="30" t="str">
        <f t="shared" si="50"/>
        <v/>
      </c>
      <c r="K122" s="30" t="str">
        <f>IF(J122="","",IF(#REF!-J122&lt;=$C$10/IF($A$12=1,1,10),"ABOVE",IF(#REF!-J122&lt;=($C$14+$C$10/IF($A$12=1,1,10)),"CHAM","BELOW")))</f>
        <v/>
      </c>
      <c r="L122" s="30" t="str">
        <f t="shared" si="51"/>
        <v/>
      </c>
      <c r="M122" s="31" t="str">
        <f t="shared" si="48"/>
        <v/>
      </c>
      <c r="N122" s="31" t="str">
        <f t="shared" si="49"/>
        <v/>
      </c>
      <c r="O122" s="31" t="str">
        <f t="shared" si="34"/>
        <v/>
      </c>
      <c r="P122" s="30" t="str">
        <f t="shared" si="33"/>
        <v/>
      </c>
      <c r="Q122" s="30" t="str">
        <f t="shared" si="35"/>
        <v/>
      </c>
      <c r="R122" s="30" t="str">
        <f t="shared" si="36"/>
        <v/>
      </c>
      <c r="S122" s="31" t="str">
        <f t="shared" si="37"/>
        <v/>
      </c>
      <c r="T122" s="31" t="str">
        <f t="shared" si="38"/>
        <v/>
      </c>
      <c r="U122" s="31" t="str">
        <f t="shared" si="39"/>
        <v/>
      </c>
      <c r="V122" s="31" t="str">
        <f t="shared" si="40"/>
        <v/>
      </c>
      <c r="W122" s="31" t="e">
        <f t="shared" si="41"/>
        <v>#VALUE!</v>
      </c>
      <c r="X122" s="31" t="str">
        <f t="shared" si="42"/>
        <v/>
      </c>
      <c r="Y122" s="31" t="str">
        <f t="shared" si="43"/>
        <v/>
      </c>
      <c r="Z122" s="31" t="str">
        <f t="shared" si="44"/>
        <v/>
      </c>
      <c r="AA122" s="31" t="str">
        <f t="shared" si="45"/>
        <v/>
      </c>
      <c r="AB122" s="31" t="str">
        <f t="shared" si="46"/>
        <v/>
      </c>
      <c r="AC122" s="24"/>
      <c r="AD122" s="22"/>
      <c r="AE122" s="24"/>
    </row>
    <row r="123" spans="1:31" x14ac:dyDescent="0.25">
      <c r="A123" s="24"/>
      <c r="B123" s="30">
        <v>107</v>
      </c>
      <c r="C123" s="51"/>
      <c r="D123" s="51"/>
      <c r="E123" s="51"/>
      <c r="F123" s="51"/>
      <c r="G123" s="51"/>
      <c r="H123" s="51"/>
      <c r="I123" s="31" t="str">
        <f t="shared" si="47"/>
        <v/>
      </c>
      <c r="J123" s="30" t="str">
        <f t="shared" si="50"/>
        <v/>
      </c>
      <c r="K123" s="30" t="str">
        <f>IF(J123="","",IF(#REF!-J123&lt;=$C$10/IF($A$12=1,1,10),"ABOVE",IF(#REF!-J123&lt;=($C$14+$C$10/IF($A$12=1,1,10)),"CHAM","BELOW")))</f>
        <v/>
      </c>
      <c r="L123" s="30" t="str">
        <f t="shared" si="51"/>
        <v/>
      </c>
      <c r="M123" s="31" t="str">
        <f t="shared" si="48"/>
        <v/>
      </c>
      <c r="N123" s="31" t="str">
        <f t="shared" si="49"/>
        <v/>
      </c>
      <c r="O123" s="31" t="str">
        <f t="shared" si="34"/>
        <v/>
      </c>
      <c r="P123" s="30" t="str">
        <f t="shared" si="33"/>
        <v/>
      </c>
      <c r="Q123" s="30" t="str">
        <f t="shared" si="35"/>
        <v/>
      </c>
      <c r="R123" s="30" t="str">
        <f t="shared" si="36"/>
        <v/>
      </c>
      <c r="S123" s="31" t="str">
        <f t="shared" si="37"/>
        <v/>
      </c>
      <c r="T123" s="31" t="str">
        <f t="shared" si="38"/>
        <v/>
      </c>
      <c r="U123" s="31" t="str">
        <f t="shared" si="39"/>
        <v/>
      </c>
      <c r="V123" s="31" t="str">
        <f t="shared" si="40"/>
        <v/>
      </c>
      <c r="W123" s="31" t="e">
        <f t="shared" si="41"/>
        <v>#VALUE!</v>
      </c>
      <c r="X123" s="31" t="str">
        <f t="shared" si="42"/>
        <v/>
      </c>
      <c r="Y123" s="31" t="str">
        <f t="shared" si="43"/>
        <v/>
      </c>
      <c r="Z123" s="31" t="str">
        <f t="shared" si="44"/>
        <v/>
      </c>
      <c r="AA123" s="31" t="str">
        <f t="shared" si="45"/>
        <v/>
      </c>
      <c r="AB123" s="31" t="str">
        <f t="shared" si="46"/>
        <v/>
      </c>
      <c r="AC123" s="24"/>
      <c r="AD123" s="22"/>
      <c r="AE123" s="24"/>
    </row>
    <row r="124" spans="1:31" x14ac:dyDescent="0.25">
      <c r="A124" s="24"/>
      <c r="B124" s="30">
        <v>108</v>
      </c>
      <c r="C124" s="51"/>
      <c r="D124" s="51"/>
      <c r="E124" s="51"/>
      <c r="F124" s="51"/>
      <c r="G124" s="51"/>
      <c r="H124" s="51"/>
      <c r="I124" s="31" t="str">
        <f t="shared" si="47"/>
        <v/>
      </c>
      <c r="J124" s="30" t="str">
        <f t="shared" si="50"/>
        <v/>
      </c>
      <c r="K124" s="30" t="str">
        <f>IF(J124="","",IF(#REF!-J124&lt;=$C$10/IF($A$12=1,1,10),"ABOVE",IF(#REF!-J124&lt;=($C$14+$C$10/IF($A$12=1,1,10)),"CHAM","BELOW")))</f>
        <v/>
      </c>
      <c r="L124" s="30" t="str">
        <f t="shared" si="51"/>
        <v/>
      </c>
      <c r="M124" s="31" t="str">
        <f t="shared" si="48"/>
        <v/>
      </c>
      <c r="N124" s="31" t="str">
        <f t="shared" si="49"/>
        <v/>
      </c>
      <c r="O124" s="31" t="str">
        <f t="shared" si="34"/>
        <v/>
      </c>
      <c r="P124" s="30" t="str">
        <f t="shared" si="33"/>
        <v/>
      </c>
      <c r="Q124" s="30" t="str">
        <f t="shared" si="35"/>
        <v/>
      </c>
      <c r="R124" s="30" t="str">
        <f t="shared" si="36"/>
        <v/>
      </c>
      <c r="S124" s="31" t="str">
        <f t="shared" si="37"/>
        <v/>
      </c>
      <c r="T124" s="31" t="str">
        <f t="shared" si="38"/>
        <v/>
      </c>
      <c r="U124" s="31" t="str">
        <f t="shared" si="39"/>
        <v/>
      </c>
      <c r="V124" s="31" t="str">
        <f t="shared" si="40"/>
        <v/>
      </c>
      <c r="W124" s="31" t="e">
        <f t="shared" si="41"/>
        <v>#VALUE!</v>
      </c>
      <c r="X124" s="31" t="str">
        <f t="shared" si="42"/>
        <v/>
      </c>
      <c r="Y124" s="31" t="str">
        <f t="shared" si="43"/>
        <v/>
      </c>
      <c r="Z124" s="31" t="str">
        <f t="shared" si="44"/>
        <v/>
      </c>
      <c r="AA124" s="31" t="str">
        <f t="shared" si="45"/>
        <v/>
      </c>
      <c r="AB124" s="31" t="str">
        <f t="shared" si="46"/>
        <v/>
      </c>
      <c r="AC124" s="24"/>
      <c r="AD124" s="22"/>
      <c r="AE124" s="24"/>
    </row>
    <row r="125" spans="1:31" x14ac:dyDescent="0.25">
      <c r="A125" s="24"/>
      <c r="B125" s="30">
        <v>109</v>
      </c>
      <c r="C125" s="51"/>
      <c r="D125" s="51"/>
      <c r="E125" s="51"/>
      <c r="F125" s="51"/>
      <c r="G125" s="51"/>
      <c r="H125" s="51"/>
      <c r="I125" s="31" t="str">
        <f t="shared" si="47"/>
        <v/>
      </c>
      <c r="J125" s="30" t="str">
        <f t="shared" si="50"/>
        <v/>
      </c>
      <c r="K125" s="30" t="str">
        <f>IF(J125="","",IF(#REF!-J125&lt;=$C$10/IF($A$12=1,1,10),"ABOVE",IF(#REF!-J125&lt;=($C$14+$C$10/IF($A$12=1,1,10)),"CHAM","BELOW")))</f>
        <v/>
      </c>
      <c r="L125" s="30" t="str">
        <f t="shared" si="51"/>
        <v/>
      </c>
      <c r="M125" s="31" t="str">
        <f t="shared" si="48"/>
        <v/>
      </c>
      <c r="N125" s="31" t="str">
        <f t="shared" si="49"/>
        <v/>
      </c>
      <c r="O125" s="31" t="str">
        <f t="shared" si="34"/>
        <v/>
      </c>
      <c r="P125" s="30" t="str">
        <f t="shared" si="33"/>
        <v/>
      </c>
      <c r="Q125" s="30" t="str">
        <f t="shared" si="35"/>
        <v/>
      </c>
      <c r="R125" s="30" t="str">
        <f t="shared" si="36"/>
        <v/>
      </c>
      <c r="S125" s="31" t="str">
        <f t="shared" si="37"/>
        <v/>
      </c>
      <c r="T125" s="31" t="str">
        <f t="shared" si="38"/>
        <v/>
      </c>
      <c r="U125" s="31" t="str">
        <f t="shared" si="39"/>
        <v/>
      </c>
      <c r="V125" s="31" t="str">
        <f t="shared" si="40"/>
        <v/>
      </c>
      <c r="W125" s="31" t="e">
        <f t="shared" si="41"/>
        <v>#VALUE!</v>
      </c>
      <c r="X125" s="31" t="str">
        <f t="shared" si="42"/>
        <v/>
      </c>
      <c r="Y125" s="31" t="str">
        <f t="shared" si="43"/>
        <v/>
      </c>
      <c r="Z125" s="31" t="str">
        <f t="shared" si="44"/>
        <v/>
      </c>
      <c r="AA125" s="31" t="str">
        <f t="shared" si="45"/>
        <v/>
      </c>
      <c r="AB125" s="31" t="str">
        <f t="shared" si="46"/>
        <v/>
      </c>
      <c r="AC125" s="24"/>
      <c r="AD125" s="22"/>
      <c r="AE125" s="24"/>
    </row>
    <row r="126" spans="1:31" x14ac:dyDescent="0.25">
      <c r="A126" s="24"/>
      <c r="B126" s="30">
        <v>110</v>
      </c>
      <c r="C126" s="51"/>
      <c r="D126" s="51"/>
      <c r="E126" s="51"/>
      <c r="F126" s="51"/>
      <c r="G126" s="51"/>
      <c r="H126" s="51"/>
      <c r="I126" s="31" t="str">
        <f t="shared" si="47"/>
        <v/>
      </c>
      <c r="J126" s="30" t="str">
        <f t="shared" si="50"/>
        <v/>
      </c>
      <c r="K126" s="30" t="str">
        <f>IF(J126="","",IF(#REF!-J126&lt;=$C$10/IF($A$12=1,1,10),"ABOVE",IF(#REF!-J126&lt;=($C$14+$C$10/IF($A$12=1,1,10)),"CHAM","BELOW")))</f>
        <v/>
      </c>
      <c r="L126" s="30" t="str">
        <f t="shared" si="51"/>
        <v/>
      </c>
      <c r="M126" s="31" t="str">
        <f t="shared" si="48"/>
        <v/>
      </c>
      <c r="N126" s="31" t="str">
        <f t="shared" si="49"/>
        <v/>
      </c>
      <c r="O126" s="31" t="str">
        <f t="shared" si="34"/>
        <v/>
      </c>
      <c r="P126" s="30" t="str">
        <f t="shared" si="33"/>
        <v/>
      </c>
      <c r="Q126" s="30" t="str">
        <f t="shared" si="35"/>
        <v/>
      </c>
      <c r="R126" s="30" t="str">
        <f t="shared" si="36"/>
        <v/>
      </c>
      <c r="S126" s="31" t="str">
        <f t="shared" si="37"/>
        <v/>
      </c>
      <c r="T126" s="31" t="str">
        <f t="shared" si="38"/>
        <v/>
      </c>
      <c r="U126" s="31" t="str">
        <f t="shared" si="39"/>
        <v/>
      </c>
      <c r="V126" s="31" t="str">
        <f t="shared" si="40"/>
        <v/>
      </c>
      <c r="W126" s="31" t="e">
        <f t="shared" si="41"/>
        <v>#VALUE!</v>
      </c>
      <c r="X126" s="31" t="str">
        <f t="shared" si="42"/>
        <v/>
      </c>
      <c r="Y126" s="31" t="str">
        <f t="shared" si="43"/>
        <v/>
      </c>
      <c r="Z126" s="31" t="str">
        <f t="shared" si="44"/>
        <v/>
      </c>
      <c r="AA126" s="31" t="str">
        <f t="shared" si="45"/>
        <v/>
      </c>
      <c r="AB126" s="31" t="str">
        <f t="shared" si="46"/>
        <v/>
      </c>
      <c r="AC126" s="24"/>
      <c r="AD126" s="22"/>
      <c r="AE126" s="24"/>
    </row>
    <row r="127" spans="1:31" x14ac:dyDescent="0.25">
      <c r="A127" s="24"/>
      <c r="B127" s="30">
        <v>111</v>
      </c>
      <c r="C127" s="51"/>
      <c r="D127" s="51"/>
      <c r="E127" s="51"/>
      <c r="F127" s="51"/>
      <c r="G127" s="51"/>
      <c r="H127" s="51"/>
      <c r="I127" s="31" t="str">
        <f t="shared" si="47"/>
        <v/>
      </c>
      <c r="J127" s="30" t="str">
        <f t="shared" si="50"/>
        <v/>
      </c>
      <c r="K127" s="30" t="str">
        <f>IF(J127="","",IF(#REF!-J127&lt;=$C$10/IF($A$12=1,1,10),"ABOVE",IF(#REF!-J127&lt;=($C$14+$C$10/IF($A$12=1,1,10)),"CHAM","BELOW")))</f>
        <v/>
      </c>
      <c r="L127" s="30" t="str">
        <f t="shared" si="51"/>
        <v/>
      </c>
      <c r="M127" s="31" t="str">
        <f t="shared" si="48"/>
        <v/>
      </c>
      <c r="N127" s="31" t="str">
        <f t="shared" si="49"/>
        <v/>
      </c>
      <c r="O127" s="31" t="str">
        <f t="shared" si="34"/>
        <v/>
      </c>
      <c r="P127" s="30" t="str">
        <f t="shared" si="33"/>
        <v/>
      </c>
      <c r="Q127" s="30" t="str">
        <f t="shared" si="35"/>
        <v/>
      </c>
      <c r="R127" s="30" t="str">
        <f t="shared" si="36"/>
        <v/>
      </c>
      <c r="S127" s="31" t="str">
        <f t="shared" si="37"/>
        <v/>
      </c>
      <c r="T127" s="31" t="str">
        <f t="shared" si="38"/>
        <v/>
      </c>
      <c r="U127" s="31" t="str">
        <f t="shared" si="39"/>
        <v/>
      </c>
      <c r="V127" s="31" t="str">
        <f t="shared" si="40"/>
        <v/>
      </c>
      <c r="W127" s="31" t="e">
        <f t="shared" si="41"/>
        <v>#VALUE!</v>
      </c>
      <c r="X127" s="31" t="str">
        <f t="shared" si="42"/>
        <v/>
      </c>
      <c r="Y127" s="31" t="str">
        <f t="shared" si="43"/>
        <v/>
      </c>
      <c r="Z127" s="31" t="str">
        <f t="shared" si="44"/>
        <v/>
      </c>
      <c r="AA127" s="31" t="str">
        <f t="shared" si="45"/>
        <v/>
      </c>
      <c r="AB127" s="31" t="str">
        <f t="shared" si="46"/>
        <v/>
      </c>
      <c r="AC127" s="24"/>
      <c r="AD127" s="22"/>
      <c r="AE127" s="24"/>
    </row>
    <row r="128" spans="1:31" x14ac:dyDescent="0.25">
      <c r="A128" s="24"/>
      <c r="B128" s="30">
        <v>112</v>
      </c>
      <c r="C128" s="51"/>
      <c r="D128" s="51"/>
      <c r="E128" s="51"/>
      <c r="F128" s="51"/>
      <c r="G128" s="51"/>
      <c r="H128" s="51"/>
      <c r="I128" s="31" t="str">
        <f t="shared" si="47"/>
        <v/>
      </c>
      <c r="J128" s="30" t="str">
        <f t="shared" si="50"/>
        <v/>
      </c>
      <c r="K128" s="30" t="str">
        <f>IF(J128="","",IF(#REF!-J128&lt;=$C$10/IF($A$12=1,1,10),"ABOVE",IF(#REF!-J128&lt;=($C$14+$C$10/IF($A$12=1,1,10)),"CHAM","BELOW")))</f>
        <v/>
      </c>
      <c r="L128" s="30" t="str">
        <f t="shared" si="51"/>
        <v/>
      </c>
      <c r="M128" s="31" t="str">
        <f t="shared" si="48"/>
        <v/>
      </c>
      <c r="N128" s="31" t="str">
        <f t="shared" si="49"/>
        <v/>
      </c>
      <c r="O128" s="31" t="str">
        <f t="shared" si="34"/>
        <v/>
      </c>
      <c r="P128" s="30" t="str">
        <f t="shared" si="33"/>
        <v/>
      </c>
      <c r="Q128" s="30" t="str">
        <f t="shared" si="35"/>
        <v/>
      </c>
      <c r="R128" s="30" t="str">
        <f t="shared" si="36"/>
        <v/>
      </c>
      <c r="S128" s="31" t="str">
        <f t="shared" si="37"/>
        <v/>
      </c>
      <c r="T128" s="31" t="str">
        <f t="shared" si="38"/>
        <v/>
      </c>
      <c r="U128" s="31" t="str">
        <f t="shared" si="39"/>
        <v/>
      </c>
      <c r="V128" s="31" t="str">
        <f t="shared" si="40"/>
        <v/>
      </c>
      <c r="W128" s="31" t="e">
        <f t="shared" si="41"/>
        <v>#VALUE!</v>
      </c>
      <c r="X128" s="31" t="str">
        <f t="shared" si="42"/>
        <v/>
      </c>
      <c r="Y128" s="31" t="str">
        <f t="shared" si="43"/>
        <v/>
      </c>
      <c r="Z128" s="31" t="str">
        <f t="shared" si="44"/>
        <v/>
      </c>
      <c r="AA128" s="31" t="str">
        <f t="shared" si="45"/>
        <v/>
      </c>
      <c r="AB128" s="31" t="str">
        <f t="shared" si="46"/>
        <v/>
      </c>
      <c r="AC128" s="24"/>
      <c r="AD128" s="22"/>
      <c r="AE128" s="24"/>
    </row>
    <row r="129" spans="1:31" x14ac:dyDescent="0.25">
      <c r="A129" s="24"/>
      <c r="B129" s="30">
        <v>113</v>
      </c>
      <c r="C129" s="51"/>
      <c r="D129" s="51"/>
      <c r="E129" s="51"/>
      <c r="F129" s="51"/>
      <c r="G129" s="51"/>
      <c r="H129" s="51"/>
      <c r="I129" s="31" t="str">
        <f t="shared" si="47"/>
        <v/>
      </c>
      <c r="J129" s="30" t="str">
        <f t="shared" si="50"/>
        <v/>
      </c>
      <c r="K129" s="30" t="str">
        <f>IF(J129="","",IF(#REF!-J129&lt;=$C$10/IF($A$12=1,1,10),"ABOVE",IF(#REF!-J129&lt;=($C$14+$C$10/IF($A$12=1,1,10)),"CHAM","BELOW")))</f>
        <v/>
      </c>
      <c r="L129" s="30" t="str">
        <f t="shared" si="51"/>
        <v/>
      </c>
      <c r="M129" s="31" t="str">
        <f t="shared" si="48"/>
        <v/>
      </c>
      <c r="N129" s="31" t="str">
        <f t="shared" si="49"/>
        <v/>
      </c>
      <c r="O129" s="31" t="str">
        <f t="shared" si="34"/>
        <v/>
      </c>
      <c r="P129" s="30" t="str">
        <f t="shared" si="33"/>
        <v/>
      </c>
      <c r="Q129" s="30" t="str">
        <f t="shared" si="35"/>
        <v/>
      </c>
      <c r="R129" s="30" t="str">
        <f t="shared" si="36"/>
        <v/>
      </c>
      <c r="S129" s="31" t="str">
        <f t="shared" si="37"/>
        <v/>
      </c>
      <c r="T129" s="31" t="str">
        <f t="shared" si="38"/>
        <v/>
      </c>
      <c r="U129" s="31" t="str">
        <f t="shared" si="39"/>
        <v/>
      </c>
      <c r="V129" s="31" t="str">
        <f t="shared" si="40"/>
        <v/>
      </c>
      <c r="W129" s="31" t="e">
        <f t="shared" si="41"/>
        <v>#VALUE!</v>
      </c>
      <c r="X129" s="31" t="str">
        <f t="shared" si="42"/>
        <v/>
      </c>
      <c r="Y129" s="31" t="str">
        <f t="shared" si="43"/>
        <v/>
      </c>
      <c r="Z129" s="31" t="str">
        <f t="shared" si="44"/>
        <v/>
      </c>
      <c r="AA129" s="31" t="str">
        <f t="shared" si="45"/>
        <v/>
      </c>
      <c r="AB129" s="31" t="str">
        <f t="shared" si="46"/>
        <v/>
      </c>
      <c r="AC129" s="24"/>
      <c r="AD129" s="22"/>
      <c r="AE129" s="24"/>
    </row>
    <row r="130" spans="1:31" x14ac:dyDescent="0.25">
      <c r="A130" s="24"/>
      <c r="B130" s="30">
        <v>114</v>
      </c>
      <c r="C130" s="51"/>
      <c r="D130" s="51"/>
      <c r="E130" s="51"/>
      <c r="F130" s="51"/>
      <c r="G130" s="51"/>
      <c r="H130" s="51"/>
      <c r="I130" s="31" t="str">
        <f t="shared" si="47"/>
        <v/>
      </c>
      <c r="J130" s="30" t="str">
        <f t="shared" si="50"/>
        <v/>
      </c>
      <c r="K130" s="30" t="str">
        <f>IF(J130="","",IF(#REF!-J130&lt;=$C$10/IF($A$12=1,1,10),"ABOVE",IF(#REF!-J130&lt;=($C$14+$C$10/IF($A$12=1,1,10)),"CHAM","BELOW")))</f>
        <v/>
      </c>
      <c r="L130" s="30" t="str">
        <f t="shared" si="51"/>
        <v/>
      </c>
      <c r="M130" s="31" t="str">
        <f t="shared" si="48"/>
        <v/>
      </c>
      <c r="N130" s="31" t="str">
        <f t="shared" si="49"/>
        <v/>
      </c>
      <c r="O130" s="31" t="str">
        <f t="shared" si="34"/>
        <v/>
      </c>
      <c r="P130" s="30" t="str">
        <f t="shared" si="33"/>
        <v/>
      </c>
      <c r="Q130" s="30" t="str">
        <f t="shared" si="35"/>
        <v/>
      </c>
      <c r="R130" s="30" t="str">
        <f t="shared" si="36"/>
        <v/>
      </c>
      <c r="S130" s="31" t="str">
        <f t="shared" si="37"/>
        <v/>
      </c>
      <c r="T130" s="31" t="str">
        <f t="shared" si="38"/>
        <v/>
      </c>
      <c r="U130" s="31" t="str">
        <f t="shared" si="39"/>
        <v/>
      </c>
      <c r="V130" s="31" t="str">
        <f t="shared" si="40"/>
        <v/>
      </c>
      <c r="W130" s="31" t="e">
        <f t="shared" si="41"/>
        <v>#VALUE!</v>
      </c>
      <c r="X130" s="31" t="str">
        <f t="shared" si="42"/>
        <v/>
      </c>
      <c r="Y130" s="31" t="str">
        <f t="shared" si="43"/>
        <v/>
      </c>
      <c r="Z130" s="31" t="str">
        <f t="shared" si="44"/>
        <v/>
      </c>
      <c r="AA130" s="31" t="str">
        <f t="shared" si="45"/>
        <v/>
      </c>
      <c r="AB130" s="31" t="str">
        <f t="shared" si="46"/>
        <v/>
      </c>
      <c r="AC130" s="24"/>
      <c r="AD130" s="22"/>
      <c r="AE130" s="24"/>
    </row>
    <row r="131" spans="1:31" x14ac:dyDescent="0.25">
      <c r="A131" s="24"/>
      <c r="B131" s="30">
        <v>115</v>
      </c>
      <c r="C131" s="51"/>
      <c r="D131" s="51"/>
      <c r="E131" s="51"/>
      <c r="F131" s="51"/>
      <c r="G131" s="51"/>
      <c r="H131" s="51"/>
      <c r="I131" s="31" t="str">
        <f t="shared" si="47"/>
        <v/>
      </c>
      <c r="J131" s="30" t="str">
        <f t="shared" si="50"/>
        <v/>
      </c>
      <c r="K131" s="30" t="str">
        <f>IF(J131="","",IF(#REF!-J131&lt;=$C$10/IF($A$12=1,1,10),"ABOVE",IF(#REF!-J131&lt;=($C$14+$C$10/IF($A$12=1,1,10)),"CHAM","BELOW")))</f>
        <v/>
      </c>
      <c r="L131" s="30" t="str">
        <f t="shared" si="51"/>
        <v/>
      </c>
      <c r="M131" s="31" t="str">
        <f t="shared" si="48"/>
        <v/>
      </c>
      <c r="N131" s="31" t="str">
        <f t="shared" si="49"/>
        <v/>
      </c>
      <c r="O131" s="31" t="str">
        <f t="shared" si="34"/>
        <v/>
      </c>
      <c r="P131" s="30" t="str">
        <f t="shared" si="33"/>
        <v/>
      </c>
      <c r="Q131" s="30" t="str">
        <f t="shared" si="35"/>
        <v/>
      </c>
      <c r="R131" s="30" t="str">
        <f t="shared" si="36"/>
        <v/>
      </c>
      <c r="S131" s="31" t="str">
        <f t="shared" si="37"/>
        <v/>
      </c>
      <c r="T131" s="31" t="str">
        <f t="shared" si="38"/>
        <v/>
      </c>
      <c r="U131" s="31" t="str">
        <f t="shared" si="39"/>
        <v/>
      </c>
      <c r="V131" s="31" t="str">
        <f t="shared" si="40"/>
        <v/>
      </c>
      <c r="W131" s="31" t="e">
        <f t="shared" si="41"/>
        <v>#VALUE!</v>
      </c>
      <c r="X131" s="31" t="str">
        <f t="shared" si="42"/>
        <v/>
      </c>
      <c r="Y131" s="31" t="str">
        <f t="shared" si="43"/>
        <v/>
      </c>
      <c r="Z131" s="31" t="str">
        <f t="shared" si="44"/>
        <v/>
      </c>
      <c r="AA131" s="31" t="str">
        <f t="shared" si="45"/>
        <v/>
      </c>
      <c r="AB131" s="31" t="str">
        <f t="shared" si="46"/>
        <v/>
      </c>
      <c r="AC131" s="24"/>
      <c r="AD131" s="22"/>
      <c r="AE131" s="24"/>
    </row>
    <row r="132" spans="1:31" x14ac:dyDescent="0.25">
      <c r="A132" s="24"/>
      <c r="B132" s="30">
        <v>116</v>
      </c>
      <c r="C132" s="51"/>
      <c r="D132" s="51"/>
      <c r="E132" s="51"/>
      <c r="F132" s="51"/>
      <c r="G132" s="51"/>
      <c r="H132" s="51"/>
      <c r="I132" s="31" t="str">
        <f t="shared" si="47"/>
        <v/>
      </c>
      <c r="J132" s="30" t="str">
        <f t="shared" si="50"/>
        <v/>
      </c>
      <c r="K132" s="30" t="str">
        <f>IF(J132="","",IF(#REF!-J132&lt;=$C$10/IF($A$12=1,1,10),"ABOVE",IF(#REF!-J132&lt;=($C$14+$C$10/IF($A$12=1,1,10)),"CHAM","BELOW")))</f>
        <v/>
      </c>
      <c r="L132" s="30" t="str">
        <f t="shared" si="51"/>
        <v/>
      </c>
      <c r="M132" s="31" t="str">
        <f t="shared" si="48"/>
        <v/>
      </c>
      <c r="N132" s="31" t="str">
        <f t="shared" si="49"/>
        <v/>
      </c>
      <c r="O132" s="31" t="str">
        <f t="shared" si="34"/>
        <v/>
      </c>
      <c r="P132" s="30" t="str">
        <f t="shared" si="33"/>
        <v/>
      </c>
      <c r="Q132" s="30" t="str">
        <f t="shared" si="35"/>
        <v/>
      </c>
      <c r="R132" s="30" t="str">
        <f t="shared" si="36"/>
        <v/>
      </c>
      <c r="S132" s="31" t="str">
        <f t="shared" si="37"/>
        <v/>
      </c>
      <c r="T132" s="31" t="str">
        <f t="shared" si="38"/>
        <v/>
      </c>
      <c r="U132" s="31" t="str">
        <f t="shared" si="39"/>
        <v/>
      </c>
      <c r="V132" s="31" t="str">
        <f t="shared" si="40"/>
        <v/>
      </c>
      <c r="W132" s="31" t="e">
        <f t="shared" si="41"/>
        <v>#VALUE!</v>
      </c>
      <c r="X132" s="31" t="str">
        <f t="shared" si="42"/>
        <v/>
      </c>
      <c r="Y132" s="31" t="str">
        <f t="shared" si="43"/>
        <v/>
      </c>
      <c r="Z132" s="31" t="str">
        <f t="shared" si="44"/>
        <v/>
      </c>
      <c r="AA132" s="31" t="str">
        <f t="shared" si="45"/>
        <v/>
      </c>
      <c r="AB132" s="31" t="str">
        <f t="shared" si="46"/>
        <v/>
      </c>
      <c r="AC132" s="24"/>
      <c r="AD132" s="22"/>
      <c r="AE132" s="24"/>
    </row>
    <row r="133" spans="1:31" x14ac:dyDescent="0.25">
      <c r="A133" s="24"/>
      <c r="B133" s="30"/>
      <c r="C133" s="51"/>
      <c r="D133" s="51"/>
      <c r="E133" s="51"/>
      <c r="F133" s="51"/>
      <c r="G133" s="51"/>
      <c r="H133" s="51"/>
      <c r="I133" s="31" t="str">
        <f t="shared" si="47"/>
        <v/>
      </c>
      <c r="J133" s="30" t="str">
        <f t="shared" si="50"/>
        <v/>
      </c>
      <c r="K133" s="30" t="str">
        <f>IF(J133="","",IF(#REF!-J133&lt;=$C$10/IF($A$12=1,1,10),"ABOVE",IF(#REF!-J133&lt;=($C$14+$C$10/IF($A$12=1,1,10)),"CHAM","BELOW")))</f>
        <v/>
      </c>
      <c r="L133" s="30" t="str">
        <f t="shared" si="51"/>
        <v/>
      </c>
      <c r="M133" s="31" t="str">
        <f t="shared" si="48"/>
        <v/>
      </c>
      <c r="N133" s="31" t="str">
        <f t="shared" si="49"/>
        <v/>
      </c>
      <c r="O133" s="31" t="str">
        <f t="shared" si="34"/>
        <v/>
      </c>
      <c r="P133" s="30" t="str">
        <f t="shared" si="33"/>
        <v/>
      </c>
      <c r="Q133" s="30" t="str">
        <f t="shared" si="35"/>
        <v/>
      </c>
      <c r="R133" s="30" t="str">
        <f t="shared" si="36"/>
        <v/>
      </c>
      <c r="S133" s="31" t="str">
        <f t="shared" si="37"/>
        <v/>
      </c>
      <c r="T133" s="31" t="str">
        <f t="shared" si="38"/>
        <v/>
      </c>
      <c r="U133" s="31" t="str">
        <f t="shared" si="39"/>
        <v/>
      </c>
      <c r="V133" s="31" t="str">
        <f t="shared" si="40"/>
        <v/>
      </c>
      <c r="W133" s="31" t="e">
        <f t="shared" si="41"/>
        <v>#VALUE!</v>
      </c>
      <c r="X133" s="31" t="str">
        <f t="shared" si="42"/>
        <v/>
      </c>
      <c r="Y133" s="31" t="str">
        <f t="shared" si="43"/>
        <v/>
      </c>
      <c r="Z133" s="31" t="str">
        <f t="shared" si="44"/>
        <v/>
      </c>
      <c r="AA133" s="31" t="str">
        <f t="shared" si="45"/>
        <v/>
      </c>
      <c r="AB133" s="31" t="str">
        <f t="shared" si="46"/>
        <v/>
      </c>
      <c r="AC133" s="24"/>
      <c r="AD133" s="22"/>
      <c r="AE133" s="24"/>
    </row>
    <row r="134" spans="1:31" x14ac:dyDescent="0.25">
      <c r="A134" s="24"/>
      <c r="B134" s="30"/>
      <c r="C134" s="51"/>
      <c r="D134" s="51"/>
      <c r="E134" s="51"/>
      <c r="F134" s="51"/>
      <c r="G134" s="51"/>
      <c r="H134" s="51"/>
      <c r="I134" s="31" t="str">
        <f t="shared" si="47"/>
        <v/>
      </c>
      <c r="J134" s="30" t="str">
        <f t="shared" si="50"/>
        <v/>
      </c>
      <c r="K134" s="30" t="str">
        <f>IF(J134="","",IF(#REF!-J134&lt;=$C$10/IF($A$12=1,1,10),"ABOVE",IF(#REF!-J134&lt;=($C$14+$C$10/IF($A$12=1,1,10)),"CHAM","BELOW")))</f>
        <v/>
      </c>
      <c r="L134" s="30" t="str">
        <f t="shared" si="51"/>
        <v/>
      </c>
      <c r="M134" s="31" t="str">
        <f t="shared" si="48"/>
        <v/>
      </c>
      <c r="N134" s="31" t="str">
        <f t="shared" si="49"/>
        <v/>
      </c>
      <c r="O134" s="31" t="str">
        <f t="shared" si="34"/>
        <v/>
      </c>
      <c r="P134" s="30" t="str">
        <f t="shared" si="33"/>
        <v/>
      </c>
      <c r="Q134" s="30" t="str">
        <f t="shared" si="35"/>
        <v/>
      </c>
      <c r="R134" s="30" t="str">
        <f t="shared" si="36"/>
        <v/>
      </c>
      <c r="S134" s="31" t="str">
        <f t="shared" si="37"/>
        <v/>
      </c>
      <c r="T134" s="31" t="str">
        <f t="shared" si="38"/>
        <v/>
      </c>
      <c r="U134" s="31" t="str">
        <f t="shared" si="39"/>
        <v/>
      </c>
      <c r="V134" s="31" t="str">
        <f t="shared" si="40"/>
        <v/>
      </c>
      <c r="W134" s="31" t="e">
        <f t="shared" si="41"/>
        <v>#VALUE!</v>
      </c>
      <c r="X134" s="31" t="str">
        <f t="shared" si="42"/>
        <v/>
      </c>
      <c r="Y134" s="31" t="str">
        <f t="shared" si="43"/>
        <v/>
      </c>
      <c r="Z134" s="31" t="str">
        <f t="shared" si="44"/>
        <v/>
      </c>
      <c r="AA134" s="31" t="str">
        <f t="shared" si="45"/>
        <v/>
      </c>
      <c r="AB134" s="31" t="str">
        <f t="shared" si="46"/>
        <v/>
      </c>
      <c r="AC134" s="24"/>
      <c r="AD134" s="22"/>
      <c r="AE134" s="24"/>
    </row>
    <row r="135" spans="1:31" x14ac:dyDescent="0.25">
      <c r="A135" s="24"/>
      <c r="B135" s="30"/>
      <c r="C135" s="51"/>
      <c r="D135" s="51"/>
      <c r="E135" s="51"/>
      <c r="F135" s="51"/>
      <c r="G135" s="51"/>
      <c r="H135" s="51"/>
      <c r="I135" s="31" t="str">
        <f t="shared" si="47"/>
        <v/>
      </c>
      <c r="J135" s="30" t="str">
        <f t="shared" si="50"/>
        <v/>
      </c>
      <c r="K135" s="30" t="str">
        <f>IF(J135="","",IF(#REF!-J135&lt;=$C$10/IF($A$12=1,1,10),"ABOVE",IF(#REF!-J135&lt;=($C$14+$C$10/IF($A$12=1,1,10)),"CHAM","BELOW")))</f>
        <v/>
      </c>
      <c r="L135" s="30" t="str">
        <f t="shared" si="51"/>
        <v/>
      </c>
      <c r="M135" s="31" t="str">
        <f t="shared" si="48"/>
        <v/>
      </c>
      <c r="N135" s="31" t="str">
        <f t="shared" si="49"/>
        <v/>
      </c>
      <c r="O135" s="31" t="str">
        <f t="shared" si="34"/>
        <v/>
      </c>
      <c r="P135" s="30" t="str">
        <f t="shared" si="33"/>
        <v/>
      </c>
      <c r="Q135" s="30" t="str">
        <f t="shared" si="35"/>
        <v/>
      </c>
      <c r="R135" s="30" t="str">
        <f t="shared" si="36"/>
        <v/>
      </c>
      <c r="S135" s="31" t="str">
        <f t="shared" si="37"/>
        <v/>
      </c>
      <c r="T135" s="31" t="str">
        <f t="shared" si="38"/>
        <v/>
      </c>
      <c r="U135" s="31" t="str">
        <f t="shared" si="39"/>
        <v/>
      </c>
      <c r="V135" s="31" t="str">
        <f t="shared" si="40"/>
        <v/>
      </c>
      <c r="W135" s="31" t="e">
        <f t="shared" si="41"/>
        <v>#VALUE!</v>
      </c>
      <c r="X135" s="31" t="str">
        <f t="shared" si="42"/>
        <v/>
      </c>
      <c r="Y135" s="31" t="str">
        <f t="shared" si="43"/>
        <v/>
      </c>
      <c r="Z135" s="31" t="str">
        <f t="shared" si="44"/>
        <v/>
      </c>
      <c r="AA135" s="31" t="str">
        <f t="shared" si="45"/>
        <v/>
      </c>
      <c r="AB135" s="31" t="str">
        <f t="shared" si="46"/>
        <v/>
      </c>
      <c r="AC135" s="24"/>
      <c r="AD135" s="22"/>
      <c r="AE135" s="24"/>
    </row>
    <row r="136" spans="1:31" x14ac:dyDescent="0.25">
      <c r="A136" s="24"/>
      <c r="B136" s="30"/>
      <c r="C136" s="51"/>
      <c r="D136" s="51"/>
      <c r="E136" s="51"/>
      <c r="F136" s="51"/>
      <c r="G136" s="51"/>
      <c r="H136" s="51"/>
      <c r="I136" s="31" t="str">
        <f t="shared" si="47"/>
        <v/>
      </c>
      <c r="J136" s="30" t="str">
        <f t="shared" si="50"/>
        <v/>
      </c>
      <c r="K136" s="30" t="str">
        <f>IF(J136="","",IF(#REF!-J136&lt;=$C$10/IF($A$12=1,1,10),"ABOVE",IF(#REF!-J136&lt;=($C$14+$C$10/IF($A$12=1,1,10)),"CHAM","BELOW")))</f>
        <v/>
      </c>
      <c r="L136" s="30" t="str">
        <f t="shared" si="51"/>
        <v/>
      </c>
      <c r="M136" s="31" t="str">
        <f t="shared" si="48"/>
        <v/>
      </c>
      <c r="N136" s="31" t="str">
        <f t="shared" si="49"/>
        <v/>
      </c>
      <c r="O136" s="31" t="str">
        <f t="shared" si="34"/>
        <v/>
      </c>
      <c r="P136" s="30" t="str">
        <f t="shared" si="33"/>
        <v/>
      </c>
      <c r="Q136" s="30" t="str">
        <f t="shared" si="35"/>
        <v/>
      </c>
      <c r="R136" s="30" t="str">
        <f t="shared" si="36"/>
        <v/>
      </c>
      <c r="S136" s="31" t="str">
        <f t="shared" si="37"/>
        <v/>
      </c>
      <c r="T136" s="31" t="str">
        <f t="shared" si="38"/>
        <v/>
      </c>
      <c r="U136" s="31" t="str">
        <f t="shared" si="39"/>
        <v/>
      </c>
      <c r="V136" s="31" t="str">
        <f t="shared" si="40"/>
        <v/>
      </c>
      <c r="W136" s="31" t="e">
        <f t="shared" si="41"/>
        <v>#VALUE!</v>
      </c>
      <c r="X136" s="31" t="str">
        <f t="shared" si="42"/>
        <v/>
      </c>
      <c r="Y136" s="31" t="str">
        <f t="shared" si="43"/>
        <v/>
      </c>
      <c r="Z136" s="31" t="str">
        <f t="shared" si="44"/>
        <v/>
      </c>
      <c r="AA136" s="31" t="str">
        <f t="shared" si="45"/>
        <v/>
      </c>
      <c r="AB136" s="31" t="str">
        <f t="shared" si="46"/>
        <v/>
      </c>
      <c r="AC136" s="24"/>
      <c r="AD136" s="22"/>
      <c r="AE136" s="24"/>
    </row>
    <row r="137" spans="1:31" x14ac:dyDescent="0.25">
      <c r="A137" s="24"/>
      <c r="B137" s="30"/>
      <c r="C137" s="51"/>
      <c r="D137" s="51"/>
      <c r="E137" s="51"/>
      <c r="F137" s="51"/>
      <c r="G137" s="51"/>
      <c r="H137" s="51"/>
      <c r="I137" s="31" t="str">
        <f t="shared" si="47"/>
        <v/>
      </c>
      <c r="J137" s="30" t="str">
        <f t="shared" si="50"/>
        <v/>
      </c>
      <c r="K137" s="30" t="str">
        <f>IF(J137="","",IF(#REF!-J137&lt;=$C$10/IF($A$12=1,1,10),"ABOVE",IF(#REF!-J137&lt;=($C$14+$C$10/IF($A$12=1,1,10)),"CHAM","BELOW")))</f>
        <v/>
      </c>
      <c r="L137" s="30" t="str">
        <f t="shared" si="51"/>
        <v/>
      </c>
      <c r="M137" s="31" t="str">
        <f t="shared" si="48"/>
        <v/>
      </c>
      <c r="N137" s="31" t="str">
        <f t="shared" si="49"/>
        <v/>
      </c>
      <c r="O137" s="31" t="str">
        <f t="shared" si="34"/>
        <v/>
      </c>
      <c r="P137" s="30" t="str">
        <f t="shared" si="33"/>
        <v/>
      </c>
      <c r="Q137" s="30" t="str">
        <f t="shared" si="35"/>
        <v/>
      </c>
      <c r="R137" s="30" t="str">
        <f t="shared" si="36"/>
        <v/>
      </c>
      <c r="S137" s="31" t="str">
        <f t="shared" si="37"/>
        <v/>
      </c>
      <c r="T137" s="31" t="str">
        <f t="shared" si="38"/>
        <v/>
      </c>
      <c r="U137" s="31" t="str">
        <f t="shared" si="39"/>
        <v/>
      </c>
      <c r="V137" s="31" t="str">
        <f t="shared" si="40"/>
        <v/>
      </c>
      <c r="W137" s="31" t="e">
        <f t="shared" si="41"/>
        <v>#VALUE!</v>
      </c>
      <c r="X137" s="31" t="str">
        <f t="shared" si="42"/>
        <v/>
      </c>
      <c r="Y137" s="31" t="str">
        <f t="shared" si="43"/>
        <v/>
      </c>
      <c r="Z137" s="31" t="str">
        <f t="shared" si="44"/>
        <v/>
      </c>
      <c r="AA137" s="31" t="str">
        <f t="shared" si="45"/>
        <v/>
      </c>
      <c r="AB137" s="31" t="str">
        <f t="shared" si="46"/>
        <v/>
      </c>
      <c r="AC137" s="24"/>
      <c r="AD137" s="22"/>
      <c r="AE137" s="24"/>
    </row>
    <row r="138" spans="1:31" x14ac:dyDescent="0.25">
      <c r="A138" s="24"/>
      <c r="B138" s="30"/>
      <c r="C138" s="51"/>
      <c r="D138" s="51"/>
      <c r="E138" s="51"/>
      <c r="F138" s="51"/>
      <c r="G138" s="51"/>
      <c r="H138" s="51"/>
      <c r="I138" s="31" t="str">
        <f t="shared" si="47"/>
        <v/>
      </c>
      <c r="J138" s="30" t="str">
        <f t="shared" si="50"/>
        <v/>
      </c>
      <c r="K138" s="30" t="str">
        <f>IF(J138="","",IF(#REF!-J138&lt;=$C$10/IF($A$12=1,1,10),"ABOVE",IF(#REF!-J138&lt;=($C$14+$C$10/IF($A$12=1,1,10)),"CHAM","BELOW")))</f>
        <v/>
      </c>
      <c r="L138" s="30" t="str">
        <f t="shared" si="51"/>
        <v/>
      </c>
      <c r="M138" s="31" t="str">
        <f t="shared" si="48"/>
        <v/>
      </c>
      <c r="N138" s="31" t="str">
        <f t="shared" si="49"/>
        <v/>
      </c>
      <c r="O138" s="31" t="str">
        <f t="shared" si="34"/>
        <v/>
      </c>
      <c r="P138" s="30" t="str">
        <f t="shared" si="33"/>
        <v/>
      </c>
      <c r="Q138" s="30" t="str">
        <f t="shared" si="35"/>
        <v/>
      </c>
      <c r="R138" s="30" t="str">
        <f t="shared" si="36"/>
        <v/>
      </c>
      <c r="S138" s="31" t="str">
        <f t="shared" si="37"/>
        <v/>
      </c>
      <c r="T138" s="31" t="str">
        <f t="shared" si="38"/>
        <v/>
      </c>
      <c r="U138" s="31" t="str">
        <f t="shared" si="39"/>
        <v/>
      </c>
      <c r="V138" s="31" t="str">
        <f t="shared" si="40"/>
        <v/>
      </c>
      <c r="W138" s="31" t="e">
        <f t="shared" si="41"/>
        <v>#VALUE!</v>
      </c>
      <c r="X138" s="31" t="str">
        <f t="shared" si="42"/>
        <v/>
      </c>
      <c r="Y138" s="31" t="str">
        <f t="shared" si="43"/>
        <v/>
      </c>
      <c r="Z138" s="31" t="str">
        <f t="shared" si="44"/>
        <v/>
      </c>
      <c r="AA138" s="31" t="str">
        <f t="shared" si="45"/>
        <v/>
      </c>
      <c r="AB138" s="31" t="str">
        <f t="shared" si="46"/>
        <v/>
      </c>
      <c r="AC138" s="24"/>
      <c r="AD138" s="22"/>
      <c r="AE138" s="24"/>
    </row>
    <row r="139" spans="1:31" x14ac:dyDescent="0.25">
      <c r="A139" s="24"/>
      <c r="B139" s="30"/>
      <c r="C139" s="51"/>
      <c r="D139" s="51"/>
      <c r="E139" s="51"/>
      <c r="F139" s="51"/>
      <c r="G139" s="51"/>
      <c r="H139" s="51"/>
      <c r="I139" s="31" t="str">
        <f t="shared" si="47"/>
        <v/>
      </c>
      <c r="J139" s="30" t="str">
        <f t="shared" si="50"/>
        <v/>
      </c>
      <c r="K139" s="30" t="str">
        <f>IF(J139="","",IF(#REF!-J139&lt;=$C$10/IF($A$12=1,1,10),"ABOVE",IF(#REF!-J139&lt;=($C$14+$C$10/IF($A$12=1,1,10)),"CHAM","BELOW")))</f>
        <v/>
      </c>
      <c r="L139" s="30" t="str">
        <f t="shared" si="51"/>
        <v/>
      </c>
      <c r="M139" s="31" t="str">
        <f t="shared" si="48"/>
        <v/>
      </c>
      <c r="N139" s="31" t="str">
        <f t="shared" si="49"/>
        <v/>
      </c>
      <c r="O139" s="31" t="str">
        <f t="shared" si="34"/>
        <v/>
      </c>
      <c r="P139" s="30" t="str">
        <f t="shared" si="33"/>
        <v/>
      </c>
      <c r="Q139" s="30" t="str">
        <f t="shared" si="35"/>
        <v/>
      </c>
      <c r="R139" s="30" t="str">
        <f t="shared" si="36"/>
        <v/>
      </c>
      <c r="S139" s="31" t="str">
        <f t="shared" si="37"/>
        <v/>
      </c>
      <c r="T139" s="31" t="str">
        <f t="shared" si="38"/>
        <v/>
      </c>
      <c r="U139" s="31" t="str">
        <f t="shared" si="39"/>
        <v/>
      </c>
      <c r="V139" s="31" t="str">
        <f t="shared" si="40"/>
        <v/>
      </c>
      <c r="W139" s="31" t="e">
        <f t="shared" si="41"/>
        <v>#VALUE!</v>
      </c>
      <c r="X139" s="31" t="str">
        <f t="shared" si="42"/>
        <v/>
      </c>
      <c r="Y139" s="31" t="str">
        <f t="shared" si="43"/>
        <v/>
      </c>
      <c r="Z139" s="31" t="str">
        <f t="shared" si="44"/>
        <v/>
      </c>
      <c r="AA139" s="31" t="str">
        <f t="shared" si="45"/>
        <v/>
      </c>
      <c r="AB139" s="31" t="str">
        <f t="shared" si="46"/>
        <v/>
      </c>
      <c r="AC139" s="24"/>
      <c r="AD139" s="22"/>
      <c r="AE139" s="24"/>
    </row>
    <row r="140" spans="1:31" x14ac:dyDescent="0.25">
      <c r="A140" s="24"/>
      <c r="B140" s="30"/>
      <c r="C140" s="51"/>
      <c r="D140" s="51"/>
      <c r="E140" s="51"/>
      <c r="F140" s="51"/>
      <c r="G140" s="51"/>
      <c r="H140" s="51"/>
      <c r="I140" s="31" t="str">
        <f t="shared" si="47"/>
        <v/>
      </c>
      <c r="J140" s="30" t="str">
        <f t="shared" si="50"/>
        <v/>
      </c>
      <c r="K140" s="30" t="str">
        <f>IF(J140="","",IF(#REF!-J140&lt;=$C$10/IF($A$12=1,1,10),"ABOVE",IF(#REF!-J140&lt;=($C$14+$C$10/IF($A$12=1,1,10)),"CHAM","BELOW")))</f>
        <v/>
      </c>
      <c r="L140" s="30" t="str">
        <f t="shared" si="51"/>
        <v/>
      </c>
      <c r="M140" s="31" t="str">
        <f t="shared" si="48"/>
        <v/>
      </c>
      <c r="N140" s="31" t="str">
        <f t="shared" si="49"/>
        <v/>
      </c>
      <c r="O140" s="31" t="str">
        <f t="shared" si="34"/>
        <v/>
      </c>
      <c r="P140" s="30" t="str">
        <f t="shared" si="33"/>
        <v/>
      </c>
      <c r="Q140" s="30" t="str">
        <f t="shared" si="35"/>
        <v/>
      </c>
      <c r="R140" s="30" t="str">
        <f t="shared" si="36"/>
        <v/>
      </c>
      <c r="S140" s="31" t="str">
        <f t="shared" si="37"/>
        <v/>
      </c>
      <c r="T140" s="31" t="str">
        <f t="shared" si="38"/>
        <v/>
      </c>
      <c r="U140" s="31" t="str">
        <f t="shared" si="39"/>
        <v/>
      </c>
      <c r="V140" s="31" t="str">
        <f t="shared" si="40"/>
        <v/>
      </c>
      <c r="W140" s="31" t="e">
        <f t="shared" si="41"/>
        <v>#VALUE!</v>
      </c>
      <c r="X140" s="31" t="str">
        <f t="shared" si="42"/>
        <v/>
      </c>
      <c r="Y140" s="31" t="str">
        <f t="shared" si="43"/>
        <v/>
      </c>
      <c r="Z140" s="31" t="str">
        <f t="shared" si="44"/>
        <v/>
      </c>
      <c r="AA140" s="31" t="str">
        <f t="shared" si="45"/>
        <v/>
      </c>
      <c r="AB140" s="31" t="str">
        <f t="shared" si="46"/>
        <v/>
      </c>
      <c r="AC140" s="24"/>
      <c r="AD140" s="22"/>
      <c r="AE140" s="24"/>
    </row>
    <row r="141" spans="1:31" x14ac:dyDescent="0.25">
      <c r="A141" s="24"/>
      <c r="B141" s="30"/>
      <c r="C141" s="51"/>
      <c r="D141" s="51"/>
      <c r="E141" s="51"/>
      <c r="F141" s="51"/>
      <c r="G141" s="51"/>
      <c r="H141" s="51"/>
      <c r="I141" s="31" t="str">
        <f t="shared" si="47"/>
        <v/>
      </c>
      <c r="J141" s="30" t="str">
        <f t="shared" si="50"/>
        <v/>
      </c>
      <c r="K141" s="30" t="str">
        <f>IF(J141="","",IF(#REF!-J141&lt;=$C$10/IF($A$12=1,1,10),"ABOVE",IF(#REF!-J141&lt;=($C$14+$C$10/IF($A$12=1,1,10)),"CHAM","BELOW")))</f>
        <v/>
      </c>
      <c r="L141" s="30" t="str">
        <f t="shared" si="51"/>
        <v/>
      </c>
      <c r="M141" s="31" t="str">
        <f t="shared" si="48"/>
        <v/>
      </c>
      <c r="N141" s="31" t="str">
        <f t="shared" si="49"/>
        <v/>
      </c>
      <c r="O141" s="31" t="str">
        <f t="shared" si="34"/>
        <v/>
      </c>
      <c r="P141" s="30" t="str">
        <f t="shared" si="33"/>
        <v/>
      </c>
      <c r="Q141" s="30" t="str">
        <f t="shared" si="35"/>
        <v/>
      </c>
      <c r="R141" s="30" t="str">
        <f t="shared" si="36"/>
        <v/>
      </c>
      <c r="S141" s="31" t="str">
        <f t="shared" si="37"/>
        <v/>
      </c>
      <c r="T141" s="31" t="str">
        <f t="shared" si="38"/>
        <v/>
      </c>
      <c r="U141" s="31" t="str">
        <f t="shared" si="39"/>
        <v/>
      </c>
      <c r="V141" s="31" t="str">
        <f t="shared" si="40"/>
        <v/>
      </c>
      <c r="W141" s="31" t="e">
        <f t="shared" si="41"/>
        <v>#VALUE!</v>
      </c>
      <c r="X141" s="31" t="str">
        <f t="shared" si="42"/>
        <v/>
      </c>
      <c r="Y141" s="31" t="str">
        <f t="shared" si="43"/>
        <v/>
      </c>
      <c r="Z141" s="31" t="str">
        <f t="shared" si="44"/>
        <v/>
      </c>
      <c r="AA141" s="31" t="str">
        <f t="shared" si="45"/>
        <v/>
      </c>
      <c r="AB141" s="31" t="str">
        <f t="shared" si="46"/>
        <v/>
      </c>
      <c r="AC141" s="24"/>
      <c r="AD141" s="22"/>
      <c r="AE141" s="24"/>
    </row>
    <row r="142" spans="1:31" x14ac:dyDescent="0.25">
      <c r="A142" s="24"/>
      <c r="B142" s="30"/>
      <c r="C142" s="51"/>
      <c r="D142" s="51"/>
      <c r="E142" s="51"/>
      <c r="F142" s="51"/>
      <c r="G142" s="51"/>
      <c r="H142" s="51"/>
      <c r="I142" s="31" t="str">
        <f t="shared" si="47"/>
        <v/>
      </c>
      <c r="J142" s="30" t="str">
        <f t="shared" si="50"/>
        <v/>
      </c>
      <c r="K142" s="30" t="str">
        <f>IF(J142="","",IF(#REF!-J142&lt;=$C$10/IF($A$12=1,1,10),"ABOVE",IF(#REF!-J142&lt;=($C$14+$C$10/IF($A$12=1,1,10)),"CHAM","BELOW")))</f>
        <v/>
      </c>
      <c r="L142" s="30" t="str">
        <f t="shared" si="51"/>
        <v/>
      </c>
      <c r="M142" s="31" t="str">
        <f t="shared" si="48"/>
        <v/>
      </c>
      <c r="N142" s="31" t="str">
        <f t="shared" si="49"/>
        <v/>
      </c>
      <c r="O142" s="31" t="str">
        <f t="shared" si="34"/>
        <v/>
      </c>
      <c r="P142" s="30" t="str">
        <f t="shared" si="33"/>
        <v/>
      </c>
      <c r="Q142" s="30" t="str">
        <f t="shared" si="35"/>
        <v/>
      </c>
      <c r="R142" s="30" t="str">
        <f t="shared" si="36"/>
        <v/>
      </c>
      <c r="S142" s="31" t="str">
        <f t="shared" si="37"/>
        <v/>
      </c>
      <c r="T142" s="31" t="str">
        <f t="shared" si="38"/>
        <v/>
      </c>
      <c r="U142" s="31" t="str">
        <f t="shared" si="39"/>
        <v/>
      </c>
      <c r="V142" s="31" t="str">
        <f t="shared" si="40"/>
        <v/>
      </c>
      <c r="W142" s="31" t="e">
        <f t="shared" si="41"/>
        <v>#VALUE!</v>
      </c>
      <c r="X142" s="31" t="str">
        <f t="shared" si="42"/>
        <v/>
      </c>
      <c r="Y142" s="31" t="str">
        <f t="shared" si="43"/>
        <v/>
      </c>
      <c r="Z142" s="31" t="str">
        <f t="shared" si="44"/>
        <v/>
      </c>
      <c r="AA142" s="31" t="str">
        <f t="shared" si="45"/>
        <v/>
      </c>
      <c r="AB142" s="31" t="str">
        <f t="shared" si="46"/>
        <v/>
      </c>
      <c r="AC142" s="24"/>
      <c r="AD142" s="22"/>
      <c r="AE142" s="24"/>
    </row>
    <row r="143" spans="1:31" x14ac:dyDescent="0.25">
      <c r="A143" s="24"/>
      <c r="B143" s="30"/>
      <c r="C143" s="51"/>
      <c r="D143" s="51"/>
      <c r="E143" s="51"/>
      <c r="F143" s="51"/>
      <c r="G143" s="51"/>
      <c r="H143" s="51"/>
      <c r="I143" s="31" t="str">
        <f t="shared" si="47"/>
        <v/>
      </c>
      <c r="J143" s="30" t="str">
        <f t="shared" si="50"/>
        <v/>
      </c>
      <c r="K143" s="30" t="str">
        <f>IF(J143="","",IF(#REF!-J143&lt;=$C$10/IF($A$12=1,1,10),"ABOVE",IF(#REF!-J143&lt;=($C$14+$C$10/IF($A$12=1,1,10)),"CHAM","BELOW")))</f>
        <v/>
      </c>
      <c r="L143" s="30" t="str">
        <f t="shared" si="51"/>
        <v/>
      </c>
      <c r="M143" s="31" t="str">
        <f t="shared" si="48"/>
        <v/>
      </c>
      <c r="N143" s="31" t="str">
        <f t="shared" si="49"/>
        <v/>
      </c>
      <c r="O143" s="31" t="str">
        <f t="shared" si="34"/>
        <v/>
      </c>
      <c r="P143" s="30" t="str">
        <f t="shared" si="33"/>
        <v/>
      </c>
      <c r="Q143" s="30" t="str">
        <f t="shared" si="35"/>
        <v/>
      </c>
      <c r="R143" s="30" t="str">
        <f t="shared" si="36"/>
        <v/>
      </c>
      <c r="S143" s="31" t="str">
        <f t="shared" si="37"/>
        <v/>
      </c>
      <c r="T143" s="31" t="str">
        <f t="shared" si="38"/>
        <v/>
      </c>
      <c r="U143" s="31" t="str">
        <f t="shared" si="39"/>
        <v/>
      </c>
      <c r="V143" s="31" t="str">
        <f t="shared" si="40"/>
        <v/>
      </c>
      <c r="W143" s="31" t="e">
        <f t="shared" si="41"/>
        <v>#VALUE!</v>
      </c>
      <c r="X143" s="31" t="str">
        <f t="shared" si="42"/>
        <v/>
      </c>
      <c r="Y143" s="31" t="str">
        <f t="shared" si="43"/>
        <v/>
      </c>
      <c r="Z143" s="31" t="str">
        <f t="shared" si="44"/>
        <v/>
      </c>
      <c r="AA143" s="31" t="str">
        <f t="shared" si="45"/>
        <v/>
      </c>
      <c r="AB143" s="31" t="str">
        <f t="shared" si="46"/>
        <v/>
      </c>
      <c r="AC143" s="24"/>
      <c r="AD143" s="22"/>
      <c r="AE143" s="24"/>
    </row>
    <row r="144" spans="1:31" x14ac:dyDescent="0.25">
      <c r="A144" s="24"/>
      <c r="B144" s="30"/>
      <c r="C144" s="51"/>
      <c r="D144" s="51"/>
      <c r="E144" s="51"/>
      <c r="F144" s="51"/>
      <c r="G144" s="51"/>
      <c r="H144" s="51"/>
      <c r="I144" s="31" t="str">
        <f t="shared" si="47"/>
        <v/>
      </c>
      <c r="J144" s="30" t="str">
        <f t="shared" si="50"/>
        <v/>
      </c>
      <c r="K144" s="30" t="str">
        <f>IF(J144="","",IF(#REF!-J144&lt;=$C$10/IF($A$12=1,1,10),"ABOVE",IF(#REF!-J144&lt;=($C$14+$C$10/IF($A$12=1,1,10)),"CHAM","BELOW")))</f>
        <v/>
      </c>
      <c r="L144" s="30" t="str">
        <f t="shared" si="51"/>
        <v/>
      </c>
      <c r="M144" s="31" t="str">
        <f t="shared" si="48"/>
        <v/>
      </c>
      <c r="N144" s="31" t="str">
        <f t="shared" si="49"/>
        <v/>
      </c>
      <c r="O144" s="31" t="str">
        <f t="shared" si="34"/>
        <v/>
      </c>
      <c r="P144" s="30" t="str">
        <f t="shared" si="33"/>
        <v/>
      </c>
      <c r="Q144" s="30" t="str">
        <f t="shared" si="35"/>
        <v/>
      </c>
      <c r="R144" s="30" t="str">
        <f t="shared" si="36"/>
        <v/>
      </c>
      <c r="S144" s="31" t="str">
        <f t="shared" si="37"/>
        <v/>
      </c>
      <c r="T144" s="31" t="str">
        <f t="shared" si="38"/>
        <v/>
      </c>
      <c r="U144" s="31" t="str">
        <f t="shared" si="39"/>
        <v/>
      </c>
      <c r="V144" s="31" t="str">
        <f t="shared" si="40"/>
        <v/>
      </c>
      <c r="W144" s="31" t="e">
        <f t="shared" si="41"/>
        <v>#VALUE!</v>
      </c>
      <c r="X144" s="31" t="str">
        <f t="shared" si="42"/>
        <v/>
      </c>
      <c r="Y144" s="31" t="str">
        <f t="shared" si="43"/>
        <v/>
      </c>
      <c r="Z144" s="31" t="str">
        <f t="shared" si="44"/>
        <v/>
      </c>
      <c r="AA144" s="31" t="str">
        <f t="shared" si="45"/>
        <v/>
      </c>
      <c r="AB144" s="31" t="str">
        <f t="shared" si="46"/>
        <v/>
      </c>
      <c r="AC144" s="24"/>
      <c r="AD144" s="22"/>
      <c r="AE144" s="24"/>
    </row>
    <row r="145" spans="1:31" x14ac:dyDescent="0.25">
      <c r="A145" s="24"/>
      <c r="B145" s="30"/>
      <c r="C145" s="51"/>
      <c r="D145" s="51"/>
      <c r="E145" s="51"/>
      <c r="F145" s="51"/>
      <c r="G145" s="51"/>
      <c r="H145" s="51"/>
      <c r="I145" s="31" t="str">
        <f t="shared" si="47"/>
        <v/>
      </c>
      <c r="J145" s="30" t="str">
        <f t="shared" si="50"/>
        <v/>
      </c>
      <c r="K145" s="30" t="str">
        <f>IF(J145="","",IF(#REF!-J145&lt;=$C$10/IF($A$12=1,1,10),"ABOVE",IF(#REF!-J145&lt;=($C$14+$C$10/IF($A$12=1,1,10)),"CHAM","BELOW")))</f>
        <v/>
      </c>
      <c r="L145" s="30" t="str">
        <f t="shared" si="51"/>
        <v/>
      </c>
      <c r="M145" s="31" t="str">
        <f t="shared" si="48"/>
        <v/>
      </c>
      <c r="N145" s="31" t="str">
        <f t="shared" si="49"/>
        <v/>
      </c>
      <c r="O145" s="31" t="str">
        <f t="shared" si="34"/>
        <v/>
      </c>
      <c r="P145" s="30" t="str">
        <f t="shared" si="33"/>
        <v/>
      </c>
      <c r="Q145" s="30" t="str">
        <f t="shared" si="35"/>
        <v/>
      </c>
      <c r="R145" s="30" t="str">
        <f t="shared" si="36"/>
        <v/>
      </c>
      <c r="S145" s="31" t="str">
        <f t="shared" si="37"/>
        <v/>
      </c>
      <c r="T145" s="31" t="str">
        <f t="shared" si="38"/>
        <v/>
      </c>
      <c r="U145" s="31" t="str">
        <f t="shared" si="39"/>
        <v/>
      </c>
      <c r="V145" s="31" t="str">
        <f t="shared" si="40"/>
        <v/>
      </c>
      <c r="W145" s="31" t="e">
        <f t="shared" si="41"/>
        <v>#VALUE!</v>
      </c>
      <c r="X145" s="31" t="str">
        <f t="shared" si="42"/>
        <v/>
      </c>
      <c r="Y145" s="31" t="str">
        <f t="shared" si="43"/>
        <v/>
      </c>
      <c r="Z145" s="31" t="str">
        <f t="shared" si="44"/>
        <v/>
      </c>
      <c r="AA145" s="31" t="str">
        <f t="shared" si="45"/>
        <v/>
      </c>
      <c r="AB145" s="31" t="str">
        <f t="shared" si="46"/>
        <v/>
      </c>
      <c r="AC145" s="24"/>
      <c r="AD145" s="22"/>
      <c r="AE145" s="24"/>
    </row>
    <row r="146" spans="1:31" x14ac:dyDescent="0.25">
      <c r="A146" s="24"/>
      <c r="B146" s="30"/>
      <c r="C146" s="51"/>
      <c r="D146" s="51"/>
      <c r="E146" s="51"/>
      <c r="F146" s="51"/>
      <c r="G146" s="51"/>
      <c r="H146" s="51"/>
      <c r="I146" s="31" t="str">
        <f t="shared" ref="I146:I209" si="52">IF(J146="","",IF(J146=0,$C$8,($C$8+J146/100)))</f>
        <v/>
      </c>
      <c r="J146" s="30" t="str">
        <f t="shared" si="50"/>
        <v/>
      </c>
      <c r="K146" s="30" t="str">
        <f>IF(J146="","",IF(#REF!-J146&lt;=$C$10/IF($A$12=1,1,10),"ABOVE",IF(#REF!-J146&lt;=($C$14+$C$10/IF($A$12=1,1,10)),"CHAM","BELOW")))</f>
        <v/>
      </c>
      <c r="L146" s="30" t="str">
        <f t="shared" ref="L146:L209" si="53">IF(J146="","",IF(K146="ABOVE",0,IF(K146="BELOW",0,IF(L145&gt;=1,L145+1,1))))</f>
        <v/>
      </c>
      <c r="M146" s="31" t="str">
        <f t="shared" ref="M146:M209" si="54">IF(L146="","",(IF(L146=0,0,VLOOKUP(L146,$B$17:$F$132,IF($C$4="HS180",2,4),FALSE))))</f>
        <v/>
      </c>
      <c r="N146" s="31" t="str">
        <f t="shared" ref="N146:N209" si="55">IF(L146="","",(IF(L146=0,0,VLOOKUP(L146,$B$17:$F$132,IF($C$4="HS180",3,5),FALSE))))</f>
        <v/>
      </c>
      <c r="O146" s="31" t="str">
        <f t="shared" si="34"/>
        <v/>
      </c>
      <c r="P146" s="30" t="str">
        <f t="shared" si="33"/>
        <v/>
      </c>
      <c r="Q146" s="30" t="str">
        <f t="shared" si="35"/>
        <v/>
      </c>
      <c r="R146" s="30" t="str">
        <f t="shared" si="36"/>
        <v/>
      </c>
      <c r="S146" s="31" t="str">
        <f t="shared" si="37"/>
        <v/>
      </c>
      <c r="T146" s="31" t="str">
        <f t="shared" si="38"/>
        <v/>
      </c>
      <c r="U146" s="31" t="str">
        <f t="shared" si="39"/>
        <v/>
      </c>
      <c r="V146" s="31" t="str">
        <f t="shared" si="40"/>
        <v/>
      </c>
      <c r="W146" s="31" t="e">
        <f t="shared" si="41"/>
        <v>#VALUE!</v>
      </c>
      <c r="X146" s="31" t="str">
        <f t="shared" si="42"/>
        <v/>
      </c>
      <c r="Y146" s="31" t="str">
        <f t="shared" si="43"/>
        <v/>
      </c>
      <c r="Z146" s="31" t="str">
        <f t="shared" si="44"/>
        <v/>
      </c>
      <c r="AA146" s="31" t="str">
        <f t="shared" si="45"/>
        <v/>
      </c>
      <c r="AB146" s="31" t="str">
        <f t="shared" si="46"/>
        <v/>
      </c>
      <c r="AC146" s="24"/>
      <c r="AD146" s="22"/>
      <c r="AE146" s="24"/>
    </row>
    <row r="147" spans="1:31" x14ac:dyDescent="0.25">
      <c r="A147" s="24"/>
      <c r="B147" s="30"/>
      <c r="C147" s="51"/>
      <c r="D147" s="51"/>
      <c r="E147" s="51"/>
      <c r="F147" s="51"/>
      <c r="G147" s="51"/>
      <c r="H147" s="51"/>
      <c r="I147" s="31" t="str">
        <f t="shared" si="52"/>
        <v/>
      </c>
      <c r="J147" s="30" t="str">
        <f t="shared" ref="J147:J210" si="56">IFERROR(IF($A$12=1,IF(J146-1&gt;=0, J146-1,""),IF(J146-2.54&gt;=0,J146-2.54,"")),"")</f>
        <v/>
      </c>
      <c r="K147" s="30" t="str">
        <f>IF(J147="","",IF(#REF!-J147&lt;=$C$10/IF($A$12=1,1,10),"ABOVE",IF(#REF!-J147&lt;=($C$14+$C$10/IF($A$12=1,1,10)),"CHAM","BELOW")))</f>
        <v/>
      </c>
      <c r="L147" s="30" t="str">
        <f t="shared" si="53"/>
        <v/>
      </c>
      <c r="M147" s="31" t="str">
        <f t="shared" si="54"/>
        <v/>
      </c>
      <c r="N147" s="31" t="str">
        <f t="shared" si="55"/>
        <v/>
      </c>
      <c r="O147" s="31" t="str">
        <f t="shared" si="34"/>
        <v/>
      </c>
      <c r="P147" s="30" t="str">
        <f t="shared" ref="P147:P210" si="57">IF(P146="","",IF(P146-1&gt;=0,P146-1,""))</f>
        <v/>
      </c>
      <c r="Q147" s="30" t="str">
        <f t="shared" si="35"/>
        <v/>
      </c>
      <c r="R147" s="30" t="str">
        <f t="shared" si="36"/>
        <v/>
      </c>
      <c r="S147" s="31" t="str">
        <f t="shared" si="37"/>
        <v/>
      </c>
      <c r="T147" s="31" t="str">
        <f t="shared" si="38"/>
        <v/>
      </c>
      <c r="U147" s="31" t="str">
        <f t="shared" si="39"/>
        <v/>
      </c>
      <c r="V147" s="31" t="str">
        <f t="shared" si="40"/>
        <v/>
      </c>
      <c r="W147" s="31" t="e">
        <f t="shared" si="41"/>
        <v>#VALUE!</v>
      </c>
      <c r="X147" s="31" t="str">
        <f t="shared" si="42"/>
        <v/>
      </c>
      <c r="Y147" s="31" t="str">
        <f t="shared" si="43"/>
        <v/>
      </c>
      <c r="Z147" s="31" t="str">
        <f t="shared" si="44"/>
        <v/>
      </c>
      <c r="AA147" s="31" t="str">
        <f t="shared" si="45"/>
        <v/>
      </c>
      <c r="AB147" s="31" t="str">
        <f t="shared" si="46"/>
        <v/>
      </c>
      <c r="AC147" s="24"/>
      <c r="AD147" s="22"/>
      <c r="AE147" s="24"/>
    </row>
    <row r="148" spans="1:31" x14ac:dyDescent="0.25">
      <c r="A148" s="24"/>
      <c r="B148" s="30"/>
      <c r="C148" s="51"/>
      <c r="D148" s="51"/>
      <c r="E148" s="51"/>
      <c r="F148" s="51"/>
      <c r="G148" s="51"/>
      <c r="H148" s="51"/>
      <c r="I148" s="31" t="str">
        <f t="shared" si="52"/>
        <v/>
      </c>
      <c r="J148" s="30" t="str">
        <f t="shared" si="56"/>
        <v/>
      </c>
      <c r="K148" s="30" t="str">
        <f>IF(J148="","",IF(#REF!-J148&lt;=$C$10/IF($A$12=1,1,10),"ABOVE",IF(#REF!-J148&lt;=($C$14+$C$10/IF($A$12=1,1,10)),"CHAM","BELOW")))</f>
        <v/>
      </c>
      <c r="L148" s="30" t="str">
        <f t="shared" si="53"/>
        <v/>
      </c>
      <c r="M148" s="31" t="str">
        <f t="shared" si="54"/>
        <v/>
      </c>
      <c r="N148" s="31" t="str">
        <f t="shared" si="55"/>
        <v/>
      </c>
      <c r="O148" s="31" t="str">
        <f t="shared" ref="O148:O211" si="58">IF(P148="","",IF(P148=0,$C$8,($C$8+P148/100)))</f>
        <v/>
      </c>
      <c r="P148" s="30" t="str">
        <f t="shared" si="57"/>
        <v/>
      </c>
      <c r="Q148" s="30" t="str">
        <f t="shared" ref="Q148:Q211" si="59">IF(P148="","",IF($A$4=1,IF($C$13-P148&lt;$D$10,("ABOVE"), IF($D$9&lt;P148,("CHAM"),"BELOW")),IF($C$13-P148&lt;$D$10,("ABOVE"), IF($D$9&lt;P148,("CHAM"),"BELOW"))))</f>
        <v/>
      </c>
      <c r="R148" s="30" t="str">
        <f t="shared" ref="R148:R211" si="60">IF(P148="","",IF(Q148="ABOVE",0,IF(Q148="BELOW",0,IF(R147&gt;=1,R147+1,1))))</f>
        <v/>
      </c>
      <c r="S148" s="31" t="str">
        <f t="shared" ref="S148:S211" si="61">IF(R148="","",(IF(R148=0,0,VLOOKUP(R148,$B$17:$J$132,IF($C$4="HS180",2,IF(C$4="HS75",4,IF(C$4="HS290",6,IF(C$4="HS31",8))))))))</f>
        <v/>
      </c>
      <c r="T148" s="31" t="str">
        <f t="shared" ref="T148:T211" si="62">IF(R148="","",(IF(R148=0,0,VLOOKUP(R148,$B$17:$J$132,IF($C$4="HS180",3,IF(C$4="HS75",5,IF(C$4="HS290",7,9)))))))</f>
        <v/>
      </c>
      <c r="U148" s="31" t="str">
        <f t="shared" ref="U148:U211" si="63">IF(S148="","",S148*$C$5)</f>
        <v/>
      </c>
      <c r="V148" s="31" t="str">
        <f t="shared" ref="V148:V211" si="64">IF(T148="","",T148*$C$6)</f>
        <v/>
      </c>
      <c r="W148" s="31" t="e">
        <f t="shared" ref="W148:W211" si="65">MAX(IF($A$11=2,IF(P148=0,0,(IF(Q148="","",(AA148*$C$5)+(AB148*$C$6)))),IF(P148=0,0,(IF(Q148="","",(AA148*$C$5)+(AB148*$C$6)+$M$11))))-((((IF($C$4="HS180",$S$4*1,IF($C$4="HS75",$S$3*1,IF($C$4="HS290",$S$5*1,$S$2*1))))/144)*($G$5/12)))*$C$7,0)</f>
        <v>#VALUE!</v>
      </c>
      <c r="X148" s="31" t="str">
        <f t="shared" ref="X148:X211" si="66">IF(P148="","",(U148+V148+W148))</f>
        <v/>
      </c>
      <c r="Y148" s="31" t="str">
        <f t="shared" ref="Y148:Y211" si="67">IF(P148="","",IF(P148=0,0,(Y149+X148)))</f>
        <v/>
      </c>
      <c r="Z148" s="31" t="str">
        <f t="shared" ref="Z148:Z211" si="68">IF(P148="","",(IF(P148=0,$C$8,(P148*(1/12)+$C$8))))</f>
        <v/>
      </c>
      <c r="AA148" s="31" t="str">
        <f t="shared" ref="AA148:AA211" si="69">IF(P148="","",(IF($C$4="HS180",((($O$4*$Q$4)/1728)-S148)*($C$7),(IF($C$4="HS75",((($O$3*$Q$3)/1728)-S148)*($C$7),(IF($C$4="HS290",((($O$5*$Q$5)/1728)-S148)*($C$7),((($O$2*$Q$2)/1728)-S148)*($C$7))))))))</f>
        <v/>
      </c>
      <c r="AB148" s="31" t="str">
        <f t="shared" ref="AB148:AB211" si="70">IF(P148="","",(IF($C$4="HS180",((($O$4*$W$4)/1728)-T148)*($C$7),(IF($C$4="HS75",((($O$3*$W$3)/1728)-T148)*($C$7),(IF($C$4="HS290",((($O$5*$W$5)/1728)-T148)*($C$7),((($O$2*$W$2)/1728)-T148)*($C$7))))))))</f>
        <v/>
      </c>
      <c r="AC148" s="24"/>
      <c r="AD148" s="22"/>
      <c r="AE148" s="24"/>
    </row>
    <row r="149" spans="1:31" x14ac:dyDescent="0.25">
      <c r="A149" s="24"/>
      <c r="B149" s="30"/>
      <c r="C149" s="51"/>
      <c r="D149" s="51"/>
      <c r="E149" s="51"/>
      <c r="F149" s="51"/>
      <c r="G149" s="51"/>
      <c r="H149" s="51"/>
      <c r="I149" s="31" t="str">
        <f t="shared" si="52"/>
        <v/>
      </c>
      <c r="J149" s="30" t="str">
        <f t="shared" si="56"/>
        <v/>
      </c>
      <c r="K149" s="30" t="str">
        <f>IF(J149="","",IF(#REF!-J149&lt;=$C$10/IF($A$12=1,1,10),"ABOVE",IF(#REF!-J149&lt;=($C$14+$C$10/IF($A$12=1,1,10)),"CHAM","BELOW")))</f>
        <v/>
      </c>
      <c r="L149" s="30" t="str">
        <f t="shared" si="53"/>
        <v/>
      </c>
      <c r="M149" s="31" t="str">
        <f t="shared" si="54"/>
        <v/>
      </c>
      <c r="N149" s="31" t="str">
        <f t="shared" si="55"/>
        <v/>
      </c>
      <c r="O149" s="31" t="str">
        <f t="shared" si="58"/>
        <v/>
      </c>
      <c r="P149" s="30" t="str">
        <f t="shared" si="57"/>
        <v/>
      </c>
      <c r="Q149" s="30" t="str">
        <f t="shared" si="59"/>
        <v/>
      </c>
      <c r="R149" s="30" t="str">
        <f t="shared" si="60"/>
        <v/>
      </c>
      <c r="S149" s="31" t="str">
        <f t="shared" si="61"/>
        <v/>
      </c>
      <c r="T149" s="31" t="str">
        <f t="shared" si="62"/>
        <v/>
      </c>
      <c r="U149" s="31" t="str">
        <f t="shared" si="63"/>
        <v/>
      </c>
      <c r="V149" s="31" t="str">
        <f t="shared" si="64"/>
        <v/>
      </c>
      <c r="W149" s="31" t="e">
        <f t="shared" si="65"/>
        <v>#VALUE!</v>
      </c>
      <c r="X149" s="31" t="str">
        <f t="shared" si="66"/>
        <v/>
      </c>
      <c r="Y149" s="31" t="str">
        <f t="shared" si="67"/>
        <v/>
      </c>
      <c r="Z149" s="31" t="str">
        <f t="shared" si="68"/>
        <v/>
      </c>
      <c r="AA149" s="31" t="str">
        <f t="shared" si="69"/>
        <v/>
      </c>
      <c r="AB149" s="31" t="str">
        <f t="shared" si="70"/>
        <v/>
      </c>
      <c r="AC149" s="24"/>
      <c r="AD149" s="22"/>
      <c r="AE149" s="24"/>
    </row>
    <row r="150" spans="1:31" x14ac:dyDescent="0.25">
      <c r="A150" s="24"/>
      <c r="B150" s="30"/>
      <c r="C150" s="51"/>
      <c r="D150" s="51"/>
      <c r="E150" s="51"/>
      <c r="F150" s="51"/>
      <c r="G150" s="51"/>
      <c r="H150" s="51"/>
      <c r="I150" s="31" t="str">
        <f t="shared" si="52"/>
        <v/>
      </c>
      <c r="J150" s="30" t="str">
        <f t="shared" si="56"/>
        <v/>
      </c>
      <c r="K150" s="30" t="str">
        <f>IF(J150="","",IF(#REF!-J150&lt;=$C$10/IF($A$12=1,1,10),"ABOVE",IF(#REF!-J150&lt;=($C$14+$C$10/IF($A$12=1,1,10)),"CHAM","BELOW")))</f>
        <v/>
      </c>
      <c r="L150" s="30" t="str">
        <f t="shared" si="53"/>
        <v/>
      </c>
      <c r="M150" s="31" t="str">
        <f t="shared" si="54"/>
        <v/>
      </c>
      <c r="N150" s="31" t="str">
        <f t="shared" si="55"/>
        <v/>
      </c>
      <c r="O150" s="31" t="str">
        <f t="shared" si="58"/>
        <v/>
      </c>
      <c r="P150" s="30" t="str">
        <f t="shared" si="57"/>
        <v/>
      </c>
      <c r="Q150" s="30" t="str">
        <f t="shared" si="59"/>
        <v/>
      </c>
      <c r="R150" s="30" t="str">
        <f t="shared" si="60"/>
        <v/>
      </c>
      <c r="S150" s="31" t="str">
        <f t="shared" si="61"/>
        <v/>
      </c>
      <c r="T150" s="31" t="str">
        <f t="shared" si="62"/>
        <v/>
      </c>
      <c r="U150" s="31" t="str">
        <f t="shared" si="63"/>
        <v/>
      </c>
      <c r="V150" s="31" t="str">
        <f t="shared" si="64"/>
        <v/>
      </c>
      <c r="W150" s="31" t="e">
        <f t="shared" si="65"/>
        <v>#VALUE!</v>
      </c>
      <c r="X150" s="31" t="str">
        <f t="shared" si="66"/>
        <v/>
      </c>
      <c r="Y150" s="31" t="str">
        <f t="shared" si="67"/>
        <v/>
      </c>
      <c r="Z150" s="31" t="str">
        <f t="shared" si="68"/>
        <v/>
      </c>
      <c r="AA150" s="31" t="str">
        <f t="shared" si="69"/>
        <v/>
      </c>
      <c r="AB150" s="31" t="str">
        <f t="shared" si="70"/>
        <v/>
      </c>
      <c r="AC150" s="24"/>
      <c r="AD150" s="22"/>
      <c r="AE150" s="24"/>
    </row>
    <row r="151" spans="1:31" x14ac:dyDescent="0.25">
      <c r="A151" s="24"/>
      <c r="B151" s="30"/>
      <c r="C151" s="51"/>
      <c r="D151" s="51"/>
      <c r="E151" s="51"/>
      <c r="F151" s="51"/>
      <c r="G151" s="51"/>
      <c r="H151" s="51"/>
      <c r="I151" s="31" t="str">
        <f t="shared" si="52"/>
        <v/>
      </c>
      <c r="J151" s="30" t="str">
        <f t="shared" si="56"/>
        <v/>
      </c>
      <c r="K151" s="30" t="str">
        <f>IF(J151="","",IF(#REF!-J151&lt;=$C$10/IF($A$12=1,1,10),"ABOVE",IF(#REF!-J151&lt;=($C$14+$C$10/IF($A$12=1,1,10)),"CHAM","BELOW")))</f>
        <v/>
      </c>
      <c r="L151" s="30" t="str">
        <f t="shared" si="53"/>
        <v/>
      </c>
      <c r="M151" s="31" t="str">
        <f t="shared" si="54"/>
        <v/>
      </c>
      <c r="N151" s="31" t="str">
        <f t="shared" si="55"/>
        <v/>
      </c>
      <c r="O151" s="31" t="str">
        <f t="shared" si="58"/>
        <v/>
      </c>
      <c r="P151" s="30" t="str">
        <f t="shared" si="57"/>
        <v/>
      </c>
      <c r="Q151" s="30" t="str">
        <f t="shared" si="59"/>
        <v/>
      </c>
      <c r="R151" s="30" t="str">
        <f t="shared" si="60"/>
        <v/>
      </c>
      <c r="S151" s="31" t="str">
        <f t="shared" si="61"/>
        <v/>
      </c>
      <c r="T151" s="31" t="str">
        <f t="shared" si="62"/>
        <v/>
      </c>
      <c r="U151" s="31" t="str">
        <f t="shared" si="63"/>
        <v/>
      </c>
      <c r="V151" s="31" t="str">
        <f t="shared" si="64"/>
        <v/>
      </c>
      <c r="W151" s="31" t="e">
        <f t="shared" si="65"/>
        <v>#VALUE!</v>
      </c>
      <c r="X151" s="31" t="str">
        <f t="shared" si="66"/>
        <v/>
      </c>
      <c r="Y151" s="31" t="str">
        <f t="shared" si="67"/>
        <v/>
      </c>
      <c r="Z151" s="31" t="str">
        <f t="shared" si="68"/>
        <v/>
      </c>
      <c r="AA151" s="31" t="str">
        <f t="shared" si="69"/>
        <v/>
      </c>
      <c r="AB151" s="31" t="str">
        <f t="shared" si="70"/>
        <v/>
      </c>
      <c r="AC151" s="24"/>
      <c r="AD151" s="22"/>
      <c r="AE151" s="24"/>
    </row>
    <row r="152" spans="1:31" x14ac:dyDescent="0.25">
      <c r="A152" s="24"/>
      <c r="B152" s="30"/>
      <c r="C152" s="51"/>
      <c r="D152" s="51"/>
      <c r="E152" s="51"/>
      <c r="F152" s="51"/>
      <c r="G152" s="51"/>
      <c r="H152" s="51"/>
      <c r="I152" s="31" t="str">
        <f t="shared" si="52"/>
        <v/>
      </c>
      <c r="J152" s="30" t="str">
        <f t="shared" si="56"/>
        <v/>
      </c>
      <c r="K152" s="30" t="str">
        <f>IF(J152="","",IF(#REF!-J152&lt;=$C$10/IF($A$12=1,1,10),"ABOVE",IF(#REF!-J152&lt;=($C$14+$C$10/IF($A$12=1,1,10)),"CHAM","BELOW")))</f>
        <v/>
      </c>
      <c r="L152" s="30" t="str">
        <f t="shared" si="53"/>
        <v/>
      </c>
      <c r="M152" s="31" t="str">
        <f t="shared" si="54"/>
        <v/>
      </c>
      <c r="N152" s="31" t="str">
        <f t="shared" si="55"/>
        <v/>
      </c>
      <c r="O152" s="31" t="str">
        <f t="shared" si="58"/>
        <v/>
      </c>
      <c r="P152" s="30" t="str">
        <f t="shared" si="57"/>
        <v/>
      </c>
      <c r="Q152" s="30" t="str">
        <f t="shared" si="59"/>
        <v/>
      </c>
      <c r="R152" s="30" t="str">
        <f t="shared" si="60"/>
        <v/>
      </c>
      <c r="S152" s="31" t="str">
        <f t="shared" si="61"/>
        <v/>
      </c>
      <c r="T152" s="31" t="str">
        <f t="shared" si="62"/>
        <v/>
      </c>
      <c r="U152" s="31" t="str">
        <f t="shared" si="63"/>
        <v/>
      </c>
      <c r="V152" s="31" t="str">
        <f t="shared" si="64"/>
        <v/>
      </c>
      <c r="W152" s="31" t="e">
        <f t="shared" si="65"/>
        <v>#VALUE!</v>
      </c>
      <c r="X152" s="31" t="str">
        <f t="shared" si="66"/>
        <v/>
      </c>
      <c r="Y152" s="31" t="str">
        <f t="shared" si="67"/>
        <v/>
      </c>
      <c r="Z152" s="31" t="str">
        <f t="shared" si="68"/>
        <v/>
      </c>
      <c r="AA152" s="31" t="str">
        <f t="shared" si="69"/>
        <v/>
      </c>
      <c r="AB152" s="31" t="str">
        <f t="shared" si="70"/>
        <v/>
      </c>
      <c r="AC152" s="24"/>
      <c r="AD152" s="22"/>
      <c r="AE152" s="24"/>
    </row>
    <row r="153" spans="1:31" x14ac:dyDescent="0.25">
      <c r="A153" s="24"/>
      <c r="B153" s="30"/>
      <c r="C153" s="51"/>
      <c r="D153" s="51"/>
      <c r="E153" s="51"/>
      <c r="F153" s="51"/>
      <c r="G153" s="51"/>
      <c r="H153" s="51"/>
      <c r="I153" s="31" t="str">
        <f t="shared" si="52"/>
        <v/>
      </c>
      <c r="J153" s="30" t="str">
        <f t="shared" si="56"/>
        <v/>
      </c>
      <c r="K153" s="30" t="str">
        <f>IF(J153="","",IF(#REF!-J153&lt;=$C$10/IF($A$12=1,1,10),"ABOVE",IF(#REF!-J153&lt;=($C$14+$C$10/IF($A$12=1,1,10)),"CHAM","BELOW")))</f>
        <v/>
      </c>
      <c r="L153" s="30" t="str">
        <f t="shared" si="53"/>
        <v/>
      </c>
      <c r="M153" s="31" t="str">
        <f t="shared" si="54"/>
        <v/>
      </c>
      <c r="N153" s="31" t="str">
        <f t="shared" si="55"/>
        <v/>
      </c>
      <c r="O153" s="31" t="str">
        <f t="shared" si="58"/>
        <v/>
      </c>
      <c r="P153" s="30" t="str">
        <f t="shared" si="57"/>
        <v/>
      </c>
      <c r="Q153" s="30" t="str">
        <f t="shared" si="59"/>
        <v/>
      </c>
      <c r="R153" s="30" t="str">
        <f t="shared" si="60"/>
        <v/>
      </c>
      <c r="S153" s="31" t="str">
        <f t="shared" si="61"/>
        <v/>
      </c>
      <c r="T153" s="31" t="str">
        <f t="shared" si="62"/>
        <v/>
      </c>
      <c r="U153" s="31" t="str">
        <f t="shared" si="63"/>
        <v/>
      </c>
      <c r="V153" s="31" t="str">
        <f t="shared" si="64"/>
        <v/>
      </c>
      <c r="W153" s="31" t="e">
        <f t="shared" si="65"/>
        <v>#VALUE!</v>
      </c>
      <c r="X153" s="31" t="str">
        <f t="shared" si="66"/>
        <v/>
      </c>
      <c r="Y153" s="31" t="str">
        <f t="shared" si="67"/>
        <v/>
      </c>
      <c r="Z153" s="31" t="str">
        <f t="shared" si="68"/>
        <v/>
      </c>
      <c r="AA153" s="31" t="str">
        <f t="shared" si="69"/>
        <v/>
      </c>
      <c r="AB153" s="31" t="str">
        <f t="shared" si="70"/>
        <v/>
      </c>
      <c r="AC153" s="24"/>
      <c r="AD153" s="22"/>
      <c r="AE153" s="24"/>
    </row>
    <row r="154" spans="1:31" x14ac:dyDescent="0.25">
      <c r="A154" s="24"/>
      <c r="B154" s="30"/>
      <c r="C154" s="51"/>
      <c r="D154" s="51"/>
      <c r="E154" s="51"/>
      <c r="F154" s="51"/>
      <c r="G154" s="51"/>
      <c r="H154" s="51"/>
      <c r="I154" s="31" t="str">
        <f t="shared" si="52"/>
        <v/>
      </c>
      <c r="J154" s="30" t="str">
        <f t="shared" si="56"/>
        <v/>
      </c>
      <c r="K154" s="30" t="str">
        <f>IF(J154="","",IF(#REF!-J154&lt;=$C$10/IF($A$12=1,1,10),"ABOVE",IF(#REF!-J154&lt;=($C$14+$C$10/IF($A$12=1,1,10)),"CHAM","BELOW")))</f>
        <v/>
      </c>
      <c r="L154" s="30" t="str">
        <f t="shared" si="53"/>
        <v/>
      </c>
      <c r="M154" s="31" t="str">
        <f t="shared" si="54"/>
        <v/>
      </c>
      <c r="N154" s="31" t="str">
        <f t="shared" si="55"/>
        <v/>
      </c>
      <c r="O154" s="31" t="str">
        <f t="shared" si="58"/>
        <v/>
      </c>
      <c r="P154" s="30" t="str">
        <f t="shared" si="57"/>
        <v/>
      </c>
      <c r="Q154" s="30" t="str">
        <f t="shared" si="59"/>
        <v/>
      </c>
      <c r="R154" s="30" t="str">
        <f t="shared" si="60"/>
        <v/>
      </c>
      <c r="S154" s="31" t="str">
        <f t="shared" si="61"/>
        <v/>
      </c>
      <c r="T154" s="31" t="str">
        <f t="shared" si="62"/>
        <v/>
      </c>
      <c r="U154" s="31" t="str">
        <f t="shared" si="63"/>
        <v/>
      </c>
      <c r="V154" s="31" t="str">
        <f t="shared" si="64"/>
        <v/>
      </c>
      <c r="W154" s="31" t="e">
        <f t="shared" si="65"/>
        <v>#VALUE!</v>
      </c>
      <c r="X154" s="31" t="str">
        <f t="shared" si="66"/>
        <v/>
      </c>
      <c r="Y154" s="31" t="str">
        <f t="shared" si="67"/>
        <v/>
      </c>
      <c r="Z154" s="31" t="str">
        <f t="shared" si="68"/>
        <v/>
      </c>
      <c r="AA154" s="31" t="str">
        <f t="shared" si="69"/>
        <v/>
      </c>
      <c r="AB154" s="31" t="str">
        <f t="shared" si="70"/>
        <v/>
      </c>
      <c r="AC154" s="24"/>
      <c r="AD154" s="22"/>
      <c r="AE154" s="24"/>
    </row>
    <row r="155" spans="1:31" x14ac:dyDescent="0.25">
      <c r="A155" s="24"/>
      <c r="B155" s="30"/>
      <c r="C155" s="51"/>
      <c r="D155" s="51"/>
      <c r="E155" s="51"/>
      <c r="F155" s="51"/>
      <c r="G155" s="51"/>
      <c r="H155" s="51"/>
      <c r="I155" s="31" t="str">
        <f t="shared" si="52"/>
        <v/>
      </c>
      <c r="J155" s="30" t="str">
        <f t="shared" si="56"/>
        <v/>
      </c>
      <c r="K155" s="30" t="str">
        <f>IF(J155="","",IF(#REF!-J155&lt;=$C$10/IF($A$12=1,1,10),"ABOVE",IF(#REF!-J155&lt;=($C$14+$C$10/IF($A$12=1,1,10)),"CHAM","BELOW")))</f>
        <v/>
      </c>
      <c r="L155" s="30" t="str">
        <f t="shared" si="53"/>
        <v/>
      </c>
      <c r="M155" s="31" t="str">
        <f t="shared" si="54"/>
        <v/>
      </c>
      <c r="N155" s="31" t="str">
        <f t="shared" si="55"/>
        <v/>
      </c>
      <c r="O155" s="31" t="str">
        <f t="shared" si="58"/>
        <v/>
      </c>
      <c r="P155" s="30" t="str">
        <f t="shared" si="57"/>
        <v/>
      </c>
      <c r="Q155" s="30" t="str">
        <f t="shared" si="59"/>
        <v/>
      </c>
      <c r="R155" s="30" t="str">
        <f t="shared" si="60"/>
        <v/>
      </c>
      <c r="S155" s="31" t="str">
        <f t="shared" si="61"/>
        <v/>
      </c>
      <c r="T155" s="31" t="str">
        <f t="shared" si="62"/>
        <v/>
      </c>
      <c r="U155" s="31" t="str">
        <f t="shared" si="63"/>
        <v/>
      </c>
      <c r="V155" s="31" t="str">
        <f t="shared" si="64"/>
        <v/>
      </c>
      <c r="W155" s="31" t="e">
        <f t="shared" si="65"/>
        <v>#VALUE!</v>
      </c>
      <c r="X155" s="31" t="str">
        <f t="shared" si="66"/>
        <v/>
      </c>
      <c r="Y155" s="31" t="str">
        <f t="shared" si="67"/>
        <v/>
      </c>
      <c r="Z155" s="31" t="str">
        <f t="shared" si="68"/>
        <v/>
      </c>
      <c r="AA155" s="31" t="str">
        <f t="shared" si="69"/>
        <v/>
      </c>
      <c r="AB155" s="31" t="str">
        <f t="shared" si="70"/>
        <v/>
      </c>
      <c r="AC155" s="24"/>
      <c r="AD155" s="22"/>
      <c r="AE155" s="24"/>
    </row>
    <row r="156" spans="1:31" x14ac:dyDescent="0.25">
      <c r="A156" s="24"/>
      <c r="B156" s="30"/>
      <c r="C156" s="51"/>
      <c r="D156" s="51"/>
      <c r="E156" s="51"/>
      <c r="F156" s="51"/>
      <c r="G156" s="51"/>
      <c r="H156" s="51"/>
      <c r="I156" s="31" t="str">
        <f t="shared" si="52"/>
        <v/>
      </c>
      <c r="J156" s="30" t="str">
        <f t="shared" si="56"/>
        <v/>
      </c>
      <c r="K156" s="30" t="str">
        <f>IF(J156="","",IF(#REF!-J156&lt;=$C$10/IF($A$12=1,1,10),"ABOVE",IF(#REF!-J156&lt;=($C$14+$C$10/IF($A$12=1,1,10)),"CHAM","BELOW")))</f>
        <v/>
      </c>
      <c r="L156" s="30" t="str">
        <f t="shared" si="53"/>
        <v/>
      </c>
      <c r="M156" s="31" t="str">
        <f t="shared" si="54"/>
        <v/>
      </c>
      <c r="N156" s="31" t="str">
        <f t="shared" si="55"/>
        <v/>
      </c>
      <c r="O156" s="31" t="str">
        <f t="shared" si="58"/>
        <v/>
      </c>
      <c r="P156" s="30" t="str">
        <f t="shared" si="57"/>
        <v/>
      </c>
      <c r="Q156" s="30" t="str">
        <f t="shared" si="59"/>
        <v/>
      </c>
      <c r="R156" s="30" t="str">
        <f t="shared" si="60"/>
        <v/>
      </c>
      <c r="S156" s="31" t="str">
        <f t="shared" si="61"/>
        <v/>
      </c>
      <c r="T156" s="31" t="str">
        <f t="shared" si="62"/>
        <v/>
      </c>
      <c r="U156" s="31" t="str">
        <f t="shared" si="63"/>
        <v/>
      </c>
      <c r="V156" s="31" t="str">
        <f t="shared" si="64"/>
        <v/>
      </c>
      <c r="W156" s="31" t="e">
        <f t="shared" si="65"/>
        <v>#VALUE!</v>
      </c>
      <c r="X156" s="31" t="str">
        <f t="shared" si="66"/>
        <v/>
      </c>
      <c r="Y156" s="31" t="str">
        <f t="shared" si="67"/>
        <v/>
      </c>
      <c r="Z156" s="31" t="str">
        <f t="shared" si="68"/>
        <v/>
      </c>
      <c r="AA156" s="31" t="str">
        <f t="shared" si="69"/>
        <v/>
      </c>
      <c r="AB156" s="31" t="str">
        <f t="shared" si="70"/>
        <v/>
      </c>
      <c r="AC156" s="24"/>
      <c r="AD156" s="22"/>
      <c r="AE156" s="24"/>
    </row>
    <row r="157" spans="1:31" x14ac:dyDescent="0.25">
      <c r="A157" s="24"/>
      <c r="B157" s="30"/>
      <c r="C157" s="51"/>
      <c r="D157" s="51"/>
      <c r="E157" s="51"/>
      <c r="F157" s="51"/>
      <c r="G157" s="51"/>
      <c r="H157" s="51"/>
      <c r="I157" s="31" t="str">
        <f t="shared" si="52"/>
        <v/>
      </c>
      <c r="J157" s="30" t="str">
        <f t="shared" si="56"/>
        <v/>
      </c>
      <c r="K157" s="30" t="str">
        <f>IF(J157="","",IF(#REF!-J157&lt;=$C$10/IF($A$12=1,1,10),"ABOVE",IF(#REF!-J157&lt;=($C$14+$C$10/IF($A$12=1,1,10)),"CHAM","BELOW")))</f>
        <v/>
      </c>
      <c r="L157" s="30" t="str">
        <f t="shared" si="53"/>
        <v/>
      </c>
      <c r="M157" s="31" t="str">
        <f t="shared" si="54"/>
        <v/>
      </c>
      <c r="N157" s="31" t="str">
        <f t="shared" si="55"/>
        <v/>
      </c>
      <c r="O157" s="31" t="str">
        <f t="shared" si="58"/>
        <v/>
      </c>
      <c r="P157" s="30" t="str">
        <f t="shared" si="57"/>
        <v/>
      </c>
      <c r="Q157" s="30" t="str">
        <f t="shared" si="59"/>
        <v/>
      </c>
      <c r="R157" s="30" t="str">
        <f t="shared" si="60"/>
        <v/>
      </c>
      <c r="S157" s="31" t="str">
        <f t="shared" si="61"/>
        <v/>
      </c>
      <c r="T157" s="31" t="str">
        <f t="shared" si="62"/>
        <v/>
      </c>
      <c r="U157" s="31" t="str">
        <f t="shared" si="63"/>
        <v/>
      </c>
      <c r="V157" s="31" t="str">
        <f t="shared" si="64"/>
        <v/>
      </c>
      <c r="W157" s="31" t="e">
        <f t="shared" si="65"/>
        <v>#VALUE!</v>
      </c>
      <c r="X157" s="31" t="str">
        <f t="shared" si="66"/>
        <v/>
      </c>
      <c r="Y157" s="31" t="str">
        <f t="shared" si="67"/>
        <v/>
      </c>
      <c r="Z157" s="31" t="str">
        <f t="shared" si="68"/>
        <v/>
      </c>
      <c r="AA157" s="31" t="str">
        <f t="shared" si="69"/>
        <v/>
      </c>
      <c r="AB157" s="31" t="str">
        <f t="shared" si="70"/>
        <v/>
      </c>
      <c r="AC157" s="24"/>
      <c r="AD157" s="22"/>
      <c r="AE157" s="24"/>
    </row>
    <row r="158" spans="1:31" x14ac:dyDescent="0.25">
      <c r="A158" s="24"/>
      <c r="B158" s="30"/>
      <c r="C158" s="51"/>
      <c r="D158" s="51"/>
      <c r="E158" s="51"/>
      <c r="F158" s="51"/>
      <c r="G158" s="51"/>
      <c r="H158" s="51"/>
      <c r="I158" s="31" t="str">
        <f t="shared" si="52"/>
        <v/>
      </c>
      <c r="J158" s="30" t="str">
        <f t="shared" si="56"/>
        <v/>
      </c>
      <c r="K158" s="30" t="str">
        <f>IF(J158="","",IF(#REF!-J158&lt;=$C$10/IF($A$12=1,1,10),"ABOVE",IF(#REF!-J158&lt;=($C$14+$C$10/IF($A$12=1,1,10)),"CHAM","BELOW")))</f>
        <v/>
      </c>
      <c r="L158" s="30" t="str">
        <f t="shared" si="53"/>
        <v/>
      </c>
      <c r="M158" s="31" t="str">
        <f t="shared" si="54"/>
        <v/>
      </c>
      <c r="N158" s="31" t="str">
        <f t="shared" si="55"/>
        <v/>
      </c>
      <c r="O158" s="31" t="str">
        <f t="shared" si="58"/>
        <v/>
      </c>
      <c r="P158" s="30" t="str">
        <f t="shared" si="57"/>
        <v/>
      </c>
      <c r="Q158" s="30" t="str">
        <f t="shared" si="59"/>
        <v/>
      </c>
      <c r="R158" s="30" t="str">
        <f t="shared" si="60"/>
        <v/>
      </c>
      <c r="S158" s="31" t="str">
        <f t="shared" si="61"/>
        <v/>
      </c>
      <c r="T158" s="31" t="str">
        <f t="shared" si="62"/>
        <v/>
      </c>
      <c r="U158" s="31" t="str">
        <f t="shared" si="63"/>
        <v/>
      </c>
      <c r="V158" s="31" t="str">
        <f t="shared" si="64"/>
        <v/>
      </c>
      <c r="W158" s="31" t="e">
        <f t="shared" si="65"/>
        <v>#VALUE!</v>
      </c>
      <c r="X158" s="31" t="str">
        <f t="shared" si="66"/>
        <v/>
      </c>
      <c r="Y158" s="31" t="str">
        <f t="shared" si="67"/>
        <v/>
      </c>
      <c r="Z158" s="31" t="str">
        <f t="shared" si="68"/>
        <v/>
      </c>
      <c r="AA158" s="31" t="str">
        <f t="shared" si="69"/>
        <v/>
      </c>
      <c r="AB158" s="31" t="str">
        <f t="shared" si="70"/>
        <v/>
      </c>
      <c r="AC158" s="24"/>
      <c r="AD158" s="22"/>
      <c r="AE158" s="24"/>
    </row>
    <row r="159" spans="1:31" x14ac:dyDescent="0.25">
      <c r="A159" s="24"/>
      <c r="B159" s="30"/>
      <c r="C159" s="51"/>
      <c r="D159" s="51"/>
      <c r="E159" s="51"/>
      <c r="F159" s="51"/>
      <c r="G159" s="51"/>
      <c r="H159" s="51"/>
      <c r="I159" s="31" t="str">
        <f t="shared" si="52"/>
        <v/>
      </c>
      <c r="J159" s="30" t="str">
        <f t="shared" si="56"/>
        <v/>
      </c>
      <c r="K159" s="30" t="str">
        <f>IF(J159="","",IF(#REF!-J159&lt;=$C$10/IF($A$12=1,1,10),"ABOVE",IF(#REF!-J159&lt;=($C$14+$C$10/IF($A$12=1,1,10)),"CHAM","BELOW")))</f>
        <v/>
      </c>
      <c r="L159" s="30" t="str">
        <f t="shared" si="53"/>
        <v/>
      </c>
      <c r="M159" s="31" t="str">
        <f t="shared" si="54"/>
        <v/>
      </c>
      <c r="N159" s="31" t="str">
        <f t="shared" si="55"/>
        <v/>
      </c>
      <c r="O159" s="31" t="str">
        <f t="shared" si="58"/>
        <v/>
      </c>
      <c r="P159" s="30" t="str">
        <f t="shared" si="57"/>
        <v/>
      </c>
      <c r="Q159" s="30" t="str">
        <f t="shared" si="59"/>
        <v/>
      </c>
      <c r="R159" s="30" t="str">
        <f t="shared" si="60"/>
        <v/>
      </c>
      <c r="S159" s="31" t="str">
        <f t="shared" si="61"/>
        <v/>
      </c>
      <c r="T159" s="31" t="str">
        <f t="shared" si="62"/>
        <v/>
      </c>
      <c r="U159" s="31" t="str">
        <f t="shared" si="63"/>
        <v/>
      </c>
      <c r="V159" s="31" t="str">
        <f t="shared" si="64"/>
        <v/>
      </c>
      <c r="W159" s="31" t="e">
        <f t="shared" si="65"/>
        <v>#VALUE!</v>
      </c>
      <c r="X159" s="31" t="str">
        <f t="shared" si="66"/>
        <v/>
      </c>
      <c r="Y159" s="31" t="str">
        <f t="shared" si="67"/>
        <v/>
      </c>
      <c r="Z159" s="31" t="str">
        <f t="shared" si="68"/>
        <v/>
      </c>
      <c r="AA159" s="31" t="str">
        <f t="shared" si="69"/>
        <v/>
      </c>
      <c r="AB159" s="31" t="str">
        <f t="shared" si="70"/>
        <v/>
      </c>
      <c r="AC159" s="24"/>
      <c r="AD159" s="22"/>
      <c r="AE159" s="24"/>
    </row>
    <row r="160" spans="1:31" x14ac:dyDescent="0.25">
      <c r="A160" s="24"/>
      <c r="B160" s="30"/>
      <c r="C160" s="51"/>
      <c r="D160" s="51"/>
      <c r="E160" s="51"/>
      <c r="F160" s="51"/>
      <c r="G160" s="51"/>
      <c r="H160" s="51"/>
      <c r="I160" s="31" t="str">
        <f t="shared" si="52"/>
        <v/>
      </c>
      <c r="J160" s="30" t="str">
        <f t="shared" si="56"/>
        <v/>
      </c>
      <c r="K160" s="30" t="str">
        <f>IF(J160="","",IF(#REF!-J160&lt;=$C$10/IF($A$12=1,1,10),"ABOVE",IF(#REF!-J160&lt;=($C$14+$C$10/IF($A$12=1,1,10)),"CHAM","BELOW")))</f>
        <v/>
      </c>
      <c r="L160" s="30" t="str">
        <f t="shared" si="53"/>
        <v/>
      </c>
      <c r="M160" s="31" t="str">
        <f t="shared" si="54"/>
        <v/>
      </c>
      <c r="N160" s="31" t="str">
        <f t="shared" si="55"/>
        <v/>
      </c>
      <c r="O160" s="31" t="str">
        <f t="shared" si="58"/>
        <v/>
      </c>
      <c r="P160" s="30" t="str">
        <f t="shared" si="57"/>
        <v/>
      </c>
      <c r="Q160" s="30" t="str">
        <f t="shared" si="59"/>
        <v/>
      </c>
      <c r="R160" s="30" t="str">
        <f t="shared" si="60"/>
        <v/>
      </c>
      <c r="S160" s="31" t="str">
        <f t="shared" si="61"/>
        <v/>
      </c>
      <c r="T160" s="31" t="str">
        <f t="shared" si="62"/>
        <v/>
      </c>
      <c r="U160" s="31" t="str">
        <f t="shared" si="63"/>
        <v/>
      </c>
      <c r="V160" s="31" t="str">
        <f t="shared" si="64"/>
        <v/>
      </c>
      <c r="W160" s="31" t="e">
        <f t="shared" si="65"/>
        <v>#VALUE!</v>
      </c>
      <c r="X160" s="31" t="str">
        <f t="shared" si="66"/>
        <v/>
      </c>
      <c r="Y160" s="31" t="str">
        <f t="shared" si="67"/>
        <v/>
      </c>
      <c r="Z160" s="31" t="str">
        <f t="shared" si="68"/>
        <v/>
      </c>
      <c r="AA160" s="31" t="str">
        <f t="shared" si="69"/>
        <v/>
      </c>
      <c r="AB160" s="31" t="str">
        <f t="shared" si="70"/>
        <v/>
      </c>
      <c r="AC160" s="24"/>
      <c r="AD160" s="22"/>
      <c r="AE160" s="24"/>
    </row>
    <row r="161" spans="1:31" x14ac:dyDescent="0.25">
      <c r="A161" s="24"/>
      <c r="B161" s="30"/>
      <c r="C161" s="51"/>
      <c r="D161" s="51"/>
      <c r="E161" s="51"/>
      <c r="F161" s="51"/>
      <c r="G161" s="51"/>
      <c r="H161" s="51"/>
      <c r="I161" s="31" t="str">
        <f t="shared" si="52"/>
        <v/>
      </c>
      <c r="J161" s="30" t="str">
        <f t="shared" si="56"/>
        <v/>
      </c>
      <c r="K161" s="30" t="str">
        <f>IF(J161="","",IF(#REF!-J161&lt;=$C$10/IF($A$12=1,1,10),"ABOVE",IF(#REF!-J161&lt;=($C$14+$C$10/IF($A$12=1,1,10)),"CHAM","BELOW")))</f>
        <v/>
      </c>
      <c r="L161" s="30" t="str">
        <f t="shared" si="53"/>
        <v/>
      </c>
      <c r="M161" s="31" t="str">
        <f t="shared" si="54"/>
        <v/>
      </c>
      <c r="N161" s="31" t="str">
        <f t="shared" si="55"/>
        <v/>
      </c>
      <c r="O161" s="31" t="str">
        <f t="shared" si="58"/>
        <v/>
      </c>
      <c r="P161" s="30" t="str">
        <f t="shared" si="57"/>
        <v/>
      </c>
      <c r="Q161" s="30" t="str">
        <f t="shared" si="59"/>
        <v/>
      </c>
      <c r="R161" s="30" t="str">
        <f t="shared" si="60"/>
        <v/>
      </c>
      <c r="S161" s="31" t="str">
        <f t="shared" si="61"/>
        <v/>
      </c>
      <c r="T161" s="31" t="str">
        <f t="shared" si="62"/>
        <v/>
      </c>
      <c r="U161" s="31" t="str">
        <f t="shared" si="63"/>
        <v/>
      </c>
      <c r="V161" s="31" t="str">
        <f t="shared" si="64"/>
        <v/>
      </c>
      <c r="W161" s="31" t="e">
        <f t="shared" si="65"/>
        <v>#VALUE!</v>
      </c>
      <c r="X161" s="31" t="str">
        <f t="shared" si="66"/>
        <v/>
      </c>
      <c r="Y161" s="31" t="str">
        <f t="shared" si="67"/>
        <v/>
      </c>
      <c r="Z161" s="31" t="str">
        <f t="shared" si="68"/>
        <v/>
      </c>
      <c r="AA161" s="31" t="str">
        <f t="shared" si="69"/>
        <v/>
      </c>
      <c r="AB161" s="31" t="str">
        <f t="shared" si="70"/>
        <v/>
      </c>
      <c r="AC161" s="24"/>
      <c r="AD161" s="22"/>
      <c r="AE161" s="24"/>
    </row>
    <row r="162" spans="1:31" x14ac:dyDescent="0.25">
      <c r="A162" s="24"/>
      <c r="B162" s="30"/>
      <c r="C162" s="51"/>
      <c r="D162" s="51"/>
      <c r="E162" s="51"/>
      <c r="F162" s="51"/>
      <c r="G162" s="51"/>
      <c r="H162" s="51"/>
      <c r="I162" s="31" t="str">
        <f t="shared" si="52"/>
        <v/>
      </c>
      <c r="J162" s="30" t="str">
        <f t="shared" si="56"/>
        <v/>
      </c>
      <c r="K162" s="30" t="str">
        <f>IF(J162="","",IF(#REF!-J162&lt;=$C$10/IF($A$12=1,1,10),"ABOVE",IF(#REF!-J162&lt;=($C$14+$C$10/IF($A$12=1,1,10)),"CHAM","BELOW")))</f>
        <v/>
      </c>
      <c r="L162" s="30" t="str">
        <f t="shared" si="53"/>
        <v/>
      </c>
      <c r="M162" s="31" t="str">
        <f t="shared" si="54"/>
        <v/>
      </c>
      <c r="N162" s="31" t="str">
        <f t="shared" si="55"/>
        <v/>
      </c>
      <c r="O162" s="31" t="str">
        <f t="shared" si="58"/>
        <v/>
      </c>
      <c r="P162" s="30" t="str">
        <f t="shared" si="57"/>
        <v/>
      </c>
      <c r="Q162" s="30" t="str">
        <f t="shared" si="59"/>
        <v/>
      </c>
      <c r="R162" s="30" t="str">
        <f t="shared" si="60"/>
        <v/>
      </c>
      <c r="S162" s="31" t="str">
        <f t="shared" si="61"/>
        <v/>
      </c>
      <c r="T162" s="31" t="str">
        <f t="shared" si="62"/>
        <v/>
      </c>
      <c r="U162" s="31" t="str">
        <f t="shared" si="63"/>
        <v/>
      </c>
      <c r="V162" s="31" t="str">
        <f t="shared" si="64"/>
        <v/>
      </c>
      <c r="W162" s="31" t="e">
        <f t="shared" si="65"/>
        <v>#VALUE!</v>
      </c>
      <c r="X162" s="31" t="str">
        <f t="shared" si="66"/>
        <v/>
      </c>
      <c r="Y162" s="31" t="str">
        <f t="shared" si="67"/>
        <v/>
      </c>
      <c r="Z162" s="31" t="str">
        <f t="shared" si="68"/>
        <v/>
      </c>
      <c r="AA162" s="31" t="str">
        <f t="shared" si="69"/>
        <v/>
      </c>
      <c r="AB162" s="31" t="str">
        <f t="shared" si="70"/>
        <v/>
      </c>
      <c r="AC162" s="24"/>
      <c r="AD162" s="22"/>
      <c r="AE162" s="24"/>
    </row>
    <row r="163" spans="1:31" x14ac:dyDescent="0.25">
      <c r="A163" s="24"/>
      <c r="B163" s="30"/>
      <c r="C163" s="51"/>
      <c r="D163" s="51"/>
      <c r="E163" s="51"/>
      <c r="F163" s="51"/>
      <c r="G163" s="51"/>
      <c r="H163" s="51"/>
      <c r="I163" s="31" t="str">
        <f t="shared" si="52"/>
        <v/>
      </c>
      <c r="J163" s="30" t="str">
        <f t="shared" si="56"/>
        <v/>
      </c>
      <c r="K163" s="30" t="str">
        <f>IF(J163="","",IF(#REF!-J163&lt;=$C$10/IF($A$12=1,1,10),"ABOVE",IF(#REF!-J163&lt;=($C$14+$C$10/IF($A$12=1,1,10)),"CHAM","BELOW")))</f>
        <v/>
      </c>
      <c r="L163" s="30" t="str">
        <f t="shared" si="53"/>
        <v/>
      </c>
      <c r="M163" s="31" t="str">
        <f t="shared" si="54"/>
        <v/>
      </c>
      <c r="N163" s="31" t="str">
        <f t="shared" si="55"/>
        <v/>
      </c>
      <c r="O163" s="31" t="str">
        <f t="shared" si="58"/>
        <v/>
      </c>
      <c r="P163" s="30" t="str">
        <f t="shared" si="57"/>
        <v/>
      </c>
      <c r="Q163" s="30" t="str">
        <f t="shared" si="59"/>
        <v/>
      </c>
      <c r="R163" s="30" t="str">
        <f t="shared" si="60"/>
        <v/>
      </c>
      <c r="S163" s="31" t="str">
        <f t="shared" si="61"/>
        <v/>
      </c>
      <c r="T163" s="31" t="str">
        <f t="shared" si="62"/>
        <v/>
      </c>
      <c r="U163" s="31" t="str">
        <f t="shared" si="63"/>
        <v/>
      </c>
      <c r="V163" s="31" t="str">
        <f t="shared" si="64"/>
        <v/>
      </c>
      <c r="W163" s="31" t="e">
        <f t="shared" si="65"/>
        <v>#VALUE!</v>
      </c>
      <c r="X163" s="31" t="str">
        <f t="shared" si="66"/>
        <v/>
      </c>
      <c r="Y163" s="31" t="str">
        <f t="shared" si="67"/>
        <v/>
      </c>
      <c r="Z163" s="31" t="str">
        <f t="shared" si="68"/>
        <v/>
      </c>
      <c r="AA163" s="31" t="str">
        <f t="shared" si="69"/>
        <v/>
      </c>
      <c r="AB163" s="31" t="str">
        <f t="shared" si="70"/>
        <v/>
      </c>
      <c r="AC163" s="24"/>
      <c r="AD163" s="22"/>
      <c r="AE163" s="24"/>
    </row>
    <row r="164" spans="1:31" x14ac:dyDescent="0.25">
      <c r="A164" s="24"/>
      <c r="B164" s="30"/>
      <c r="C164" s="51"/>
      <c r="D164" s="51"/>
      <c r="E164" s="51"/>
      <c r="F164" s="51"/>
      <c r="G164" s="51"/>
      <c r="H164" s="51"/>
      <c r="I164" s="31" t="str">
        <f t="shared" si="52"/>
        <v/>
      </c>
      <c r="J164" s="30" t="str">
        <f t="shared" si="56"/>
        <v/>
      </c>
      <c r="K164" s="30" t="str">
        <f>IF(J164="","",IF(#REF!-J164&lt;=$C$10/IF($A$12=1,1,10),"ABOVE",IF(#REF!-J164&lt;=($C$14+$C$10/IF($A$12=1,1,10)),"CHAM","BELOW")))</f>
        <v/>
      </c>
      <c r="L164" s="30" t="str">
        <f t="shared" si="53"/>
        <v/>
      </c>
      <c r="M164" s="31" t="str">
        <f t="shared" si="54"/>
        <v/>
      </c>
      <c r="N164" s="31" t="str">
        <f t="shared" si="55"/>
        <v/>
      </c>
      <c r="O164" s="31" t="str">
        <f t="shared" si="58"/>
        <v/>
      </c>
      <c r="P164" s="30" t="str">
        <f t="shared" si="57"/>
        <v/>
      </c>
      <c r="Q164" s="30" t="str">
        <f t="shared" si="59"/>
        <v/>
      </c>
      <c r="R164" s="30" t="str">
        <f t="shared" si="60"/>
        <v/>
      </c>
      <c r="S164" s="31" t="str">
        <f t="shared" si="61"/>
        <v/>
      </c>
      <c r="T164" s="31" t="str">
        <f t="shared" si="62"/>
        <v/>
      </c>
      <c r="U164" s="31" t="str">
        <f t="shared" si="63"/>
        <v/>
      </c>
      <c r="V164" s="31" t="str">
        <f t="shared" si="64"/>
        <v/>
      </c>
      <c r="W164" s="31" t="e">
        <f t="shared" si="65"/>
        <v>#VALUE!</v>
      </c>
      <c r="X164" s="31" t="str">
        <f t="shared" si="66"/>
        <v/>
      </c>
      <c r="Y164" s="31" t="str">
        <f t="shared" si="67"/>
        <v/>
      </c>
      <c r="Z164" s="31" t="str">
        <f t="shared" si="68"/>
        <v/>
      </c>
      <c r="AA164" s="31" t="str">
        <f t="shared" si="69"/>
        <v/>
      </c>
      <c r="AB164" s="31" t="str">
        <f t="shared" si="70"/>
        <v/>
      </c>
      <c r="AC164" s="24"/>
      <c r="AD164" s="22"/>
      <c r="AE164" s="24"/>
    </row>
    <row r="165" spans="1:31" x14ac:dyDescent="0.25">
      <c r="A165" s="24"/>
      <c r="B165" s="30"/>
      <c r="C165" s="51"/>
      <c r="D165" s="51"/>
      <c r="E165" s="51"/>
      <c r="F165" s="51"/>
      <c r="G165" s="51"/>
      <c r="H165" s="51"/>
      <c r="I165" s="31" t="str">
        <f t="shared" si="52"/>
        <v/>
      </c>
      <c r="J165" s="30" t="str">
        <f t="shared" si="56"/>
        <v/>
      </c>
      <c r="K165" s="30" t="str">
        <f>IF(J165="","",IF(#REF!-J165&lt;=$C$10/IF($A$12=1,1,10),"ABOVE",IF(#REF!-J165&lt;=($C$14+$C$10/IF($A$12=1,1,10)),"CHAM","BELOW")))</f>
        <v/>
      </c>
      <c r="L165" s="30" t="str">
        <f t="shared" si="53"/>
        <v/>
      </c>
      <c r="M165" s="31" t="str">
        <f t="shared" si="54"/>
        <v/>
      </c>
      <c r="N165" s="31" t="str">
        <f t="shared" si="55"/>
        <v/>
      </c>
      <c r="O165" s="31" t="str">
        <f t="shared" si="58"/>
        <v/>
      </c>
      <c r="P165" s="30" t="str">
        <f t="shared" si="57"/>
        <v/>
      </c>
      <c r="Q165" s="30" t="str">
        <f t="shared" si="59"/>
        <v/>
      </c>
      <c r="R165" s="30" t="str">
        <f t="shared" si="60"/>
        <v/>
      </c>
      <c r="S165" s="31" t="str">
        <f t="shared" si="61"/>
        <v/>
      </c>
      <c r="T165" s="31" t="str">
        <f t="shared" si="62"/>
        <v/>
      </c>
      <c r="U165" s="31" t="str">
        <f t="shared" si="63"/>
        <v/>
      </c>
      <c r="V165" s="31" t="str">
        <f t="shared" si="64"/>
        <v/>
      </c>
      <c r="W165" s="31" t="e">
        <f t="shared" si="65"/>
        <v>#VALUE!</v>
      </c>
      <c r="X165" s="31" t="str">
        <f t="shared" si="66"/>
        <v/>
      </c>
      <c r="Y165" s="31" t="str">
        <f t="shared" si="67"/>
        <v/>
      </c>
      <c r="Z165" s="31" t="str">
        <f t="shared" si="68"/>
        <v/>
      </c>
      <c r="AA165" s="31" t="str">
        <f t="shared" si="69"/>
        <v/>
      </c>
      <c r="AB165" s="31" t="str">
        <f t="shared" si="70"/>
        <v/>
      </c>
      <c r="AC165" s="24"/>
      <c r="AD165" s="22"/>
      <c r="AE165" s="24"/>
    </row>
    <row r="166" spans="1:31" x14ac:dyDescent="0.25">
      <c r="A166" s="24"/>
      <c r="B166" s="30"/>
      <c r="C166" s="51"/>
      <c r="D166" s="51"/>
      <c r="E166" s="51"/>
      <c r="F166" s="51"/>
      <c r="G166" s="51"/>
      <c r="H166" s="51"/>
      <c r="I166" s="31" t="str">
        <f t="shared" si="52"/>
        <v/>
      </c>
      <c r="J166" s="30" t="str">
        <f t="shared" si="56"/>
        <v/>
      </c>
      <c r="K166" s="30" t="str">
        <f>IF(J166="","",IF(#REF!-J166&lt;=$C$10/IF($A$12=1,1,10),"ABOVE",IF(#REF!-J166&lt;=($C$14+$C$10/IF($A$12=1,1,10)),"CHAM","BELOW")))</f>
        <v/>
      </c>
      <c r="L166" s="30" t="str">
        <f t="shared" si="53"/>
        <v/>
      </c>
      <c r="M166" s="31" t="str">
        <f t="shared" si="54"/>
        <v/>
      </c>
      <c r="N166" s="31" t="str">
        <f t="shared" si="55"/>
        <v/>
      </c>
      <c r="O166" s="31" t="str">
        <f t="shared" si="58"/>
        <v/>
      </c>
      <c r="P166" s="30" t="str">
        <f t="shared" si="57"/>
        <v/>
      </c>
      <c r="Q166" s="30" t="str">
        <f t="shared" si="59"/>
        <v/>
      </c>
      <c r="R166" s="30" t="str">
        <f t="shared" si="60"/>
        <v/>
      </c>
      <c r="S166" s="31" t="str">
        <f t="shared" si="61"/>
        <v/>
      </c>
      <c r="T166" s="31" t="str">
        <f t="shared" si="62"/>
        <v/>
      </c>
      <c r="U166" s="31" t="str">
        <f t="shared" si="63"/>
        <v/>
      </c>
      <c r="V166" s="31" t="str">
        <f t="shared" si="64"/>
        <v/>
      </c>
      <c r="W166" s="31" t="e">
        <f t="shared" si="65"/>
        <v>#VALUE!</v>
      </c>
      <c r="X166" s="31" t="str">
        <f t="shared" si="66"/>
        <v/>
      </c>
      <c r="Y166" s="31" t="str">
        <f t="shared" si="67"/>
        <v/>
      </c>
      <c r="Z166" s="31" t="str">
        <f t="shared" si="68"/>
        <v/>
      </c>
      <c r="AA166" s="31" t="str">
        <f t="shared" si="69"/>
        <v/>
      </c>
      <c r="AB166" s="31" t="str">
        <f t="shared" si="70"/>
        <v/>
      </c>
      <c r="AC166" s="24"/>
      <c r="AD166" s="22"/>
      <c r="AE166" s="24"/>
    </row>
    <row r="167" spans="1:31" x14ac:dyDescent="0.25">
      <c r="A167" s="24"/>
      <c r="B167" s="30"/>
      <c r="C167" s="51"/>
      <c r="D167" s="51"/>
      <c r="E167" s="51"/>
      <c r="F167" s="51"/>
      <c r="G167" s="51"/>
      <c r="H167" s="51"/>
      <c r="I167" s="31" t="str">
        <f t="shared" si="52"/>
        <v/>
      </c>
      <c r="J167" s="30" t="str">
        <f t="shared" si="56"/>
        <v/>
      </c>
      <c r="K167" s="30" t="str">
        <f>IF(J167="","",IF(#REF!-J167&lt;=$C$10/IF($A$12=1,1,10),"ABOVE",IF(#REF!-J167&lt;=($C$14+$C$10/IF($A$12=1,1,10)),"CHAM","BELOW")))</f>
        <v/>
      </c>
      <c r="L167" s="30" t="str">
        <f t="shared" si="53"/>
        <v/>
      </c>
      <c r="M167" s="31" t="str">
        <f t="shared" si="54"/>
        <v/>
      </c>
      <c r="N167" s="31" t="str">
        <f t="shared" si="55"/>
        <v/>
      </c>
      <c r="O167" s="31" t="str">
        <f t="shared" si="58"/>
        <v/>
      </c>
      <c r="P167" s="30" t="str">
        <f t="shared" si="57"/>
        <v/>
      </c>
      <c r="Q167" s="30" t="str">
        <f t="shared" si="59"/>
        <v/>
      </c>
      <c r="R167" s="30" t="str">
        <f t="shared" si="60"/>
        <v/>
      </c>
      <c r="S167" s="31" t="str">
        <f t="shared" si="61"/>
        <v/>
      </c>
      <c r="T167" s="31" t="str">
        <f t="shared" si="62"/>
        <v/>
      </c>
      <c r="U167" s="31" t="str">
        <f t="shared" si="63"/>
        <v/>
      </c>
      <c r="V167" s="31" t="str">
        <f t="shared" si="64"/>
        <v/>
      </c>
      <c r="W167" s="31" t="e">
        <f t="shared" si="65"/>
        <v>#VALUE!</v>
      </c>
      <c r="X167" s="31" t="str">
        <f t="shared" si="66"/>
        <v/>
      </c>
      <c r="Y167" s="31" t="str">
        <f t="shared" si="67"/>
        <v/>
      </c>
      <c r="Z167" s="31" t="str">
        <f t="shared" si="68"/>
        <v/>
      </c>
      <c r="AA167" s="31" t="str">
        <f t="shared" si="69"/>
        <v/>
      </c>
      <c r="AB167" s="31" t="str">
        <f t="shared" si="70"/>
        <v/>
      </c>
      <c r="AC167" s="24"/>
      <c r="AD167" s="22"/>
      <c r="AE167" s="24"/>
    </row>
    <row r="168" spans="1:31" x14ac:dyDescent="0.25">
      <c r="A168" s="24"/>
      <c r="B168" s="30"/>
      <c r="C168" s="51"/>
      <c r="D168" s="51"/>
      <c r="E168" s="51"/>
      <c r="F168" s="51"/>
      <c r="G168" s="51"/>
      <c r="H168" s="51"/>
      <c r="I168" s="31" t="str">
        <f t="shared" si="52"/>
        <v/>
      </c>
      <c r="J168" s="30" t="str">
        <f t="shared" si="56"/>
        <v/>
      </c>
      <c r="K168" s="30" t="str">
        <f>IF(J168="","",IF(#REF!-J168&lt;=$C$10/IF($A$12=1,1,10),"ABOVE",IF(#REF!-J168&lt;=($C$14+$C$10/IF($A$12=1,1,10)),"CHAM","BELOW")))</f>
        <v/>
      </c>
      <c r="L168" s="30" t="str">
        <f t="shared" si="53"/>
        <v/>
      </c>
      <c r="M168" s="31" t="str">
        <f t="shared" si="54"/>
        <v/>
      </c>
      <c r="N168" s="31" t="str">
        <f t="shared" si="55"/>
        <v/>
      </c>
      <c r="O168" s="31" t="str">
        <f t="shared" si="58"/>
        <v/>
      </c>
      <c r="P168" s="30" t="str">
        <f t="shared" si="57"/>
        <v/>
      </c>
      <c r="Q168" s="30" t="str">
        <f t="shared" si="59"/>
        <v/>
      </c>
      <c r="R168" s="30" t="str">
        <f t="shared" si="60"/>
        <v/>
      </c>
      <c r="S168" s="31" t="str">
        <f t="shared" si="61"/>
        <v/>
      </c>
      <c r="T168" s="31" t="str">
        <f t="shared" si="62"/>
        <v/>
      </c>
      <c r="U168" s="31" t="str">
        <f t="shared" si="63"/>
        <v/>
      </c>
      <c r="V168" s="31" t="str">
        <f t="shared" si="64"/>
        <v/>
      </c>
      <c r="W168" s="31" t="e">
        <f t="shared" si="65"/>
        <v>#VALUE!</v>
      </c>
      <c r="X168" s="31" t="str">
        <f t="shared" si="66"/>
        <v/>
      </c>
      <c r="Y168" s="31" t="str">
        <f t="shared" si="67"/>
        <v/>
      </c>
      <c r="Z168" s="31" t="str">
        <f t="shared" si="68"/>
        <v/>
      </c>
      <c r="AA168" s="31" t="str">
        <f t="shared" si="69"/>
        <v/>
      </c>
      <c r="AB168" s="31" t="str">
        <f t="shared" si="70"/>
        <v/>
      </c>
      <c r="AC168" s="24"/>
      <c r="AD168" s="22"/>
      <c r="AE168" s="24"/>
    </row>
    <row r="169" spans="1:31" x14ac:dyDescent="0.25">
      <c r="A169" s="24"/>
      <c r="B169" s="30"/>
      <c r="C169" s="51"/>
      <c r="D169" s="51"/>
      <c r="E169" s="51"/>
      <c r="F169" s="51"/>
      <c r="G169" s="51"/>
      <c r="H169" s="51"/>
      <c r="I169" s="31" t="str">
        <f t="shared" si="52"/>
        <v/>
      </c>
      <c r="J169" s="30" t="str">
        <f t="shared" si="56"/>
        <v/>
      </c>
      <c r="K169" s="30" t="str">
        <f>IF(J169="","",IF(#REF!-J169&lt;=$C$10/IF($A$12=1,1,10),"ABOVE",IF(#REF!-J169&lt;=($C$14+$C$10/IF($A$12=1,1,10)),"CHAM","BELOW")))</f>
        <v/>
      </c>
      <c r="L169" s="30" t="str">
        <f t="shared" si="53"/>
        <v/>
      </c>
      <c r="M169" s="31" t="str">
        <f t="shared" si="54"/>
        <v/>
      </c>
      <c r="N169" s="31" t="str">
        <f t="shared" si="55"/>
        <v/>
      </c>
      <c r="O169" s="31" t="str">
        <f t="shared" si="58"/>
        <v/>
      </c>
      <c r="P169" s="30" t="str">
        <f t="shared" si="57"/>
        <v/>
      </c>
      <c r="Q169" s="30" t="str">
        <f t="shared" si="59"/>
        <v/>
      </c>
      <c r="R169" s="30" t="str">
        <f t="shared" si="60"/>
        <v/>
      </c>
      <c r="S169" s="31" t="str">
        <f t="shared" si="61"/>
        <v/>
      </c>
      <c r="T169" s="31" t="str">
        <f t="shared" si="62"/>
        <v/>
      </c>
      <c r="U169" s="31" t="str">
        <f t="shared" si="63"/>
        <v/>
      </c>
      <c r="V169" s="31" t="str">
        <f t="shared" si="64"/>
        <v/>
      </c>
      <c r="W169" s="31" t="e">
        <f t="shared" si="65"/>
        <v>#VALUE!</v>
      </c>
      <c r="X169" s="31" t="str">
        <f t="shared" si="66"/>
        <v/>
      </c>
      <c r="Y169" s="31" t="str">
        <f t="shared" si="67"/>
        <v/>
      </c>
      <c r="Z169" s="31" t="str">
        <f t="shared" si="68"/>
        <v/>
      </c>
      <c r="AA169" s="31" t="str">
        <f t="shared" si="69"/>
        <v/>
      </c>
      <c r="AB169" s="31" t="str">
        <f t="shared" si="70"/>
        <v/>
      </c>
      <c r="AC169" s="24"/>
      <c r="AD169" s="22"/>
      <c r="AE169" s="24"/>
    </row>
    <row r="170" spans="1:31" x14ac:dyDescent="0.25">
      <c r="A170" s="24"/>
      <c r="B170" s="30"/>
      <c r="C170" s="51"/>
      <c r="D170" s="51"/>
      <c r="E170" s="51"/>
      <c r="F170" s="51"/>
      <c r="G170" s="51"/>
      <c r="H170" s="51"/>
      <c r="I170" s="31" t="str">
        <f t="shared" si="52"/>
        <v/>
      </c>
      <c r="J170" s="30" t="str">
        <f t="shared" si="56"/>
        <v/>
      </c>
      <c r="K170" s="30" t="str">
        <f>IF(J170="","",IF(#REF!-J170&lt;=$C$10/IF($A$12=1,1,10),"ABOVE",IF(#REF!-J170&lt;=($C$14+$C$10/IF($A$12=1,1,10)),"CHAM","BELOW")))</f>
        <v/>
      </c>
      <c r="L170" s="30" t="str">
        <f t="shared" si="53"/>
        <v/>
      </c>
      <c r="M170" s="31" t="str">
        <f t="shared" si="54"/>
        <v/>
      </c>
      <c r="N170" s="31" t="str">
        <f t="shared" si="55"/>
        <v/>
      </c>
      <c r="O170" s="31" t="str">
        <f t="shared" si="58"/>
        <v/>
      </c>
      <c r="P170" s="30" t="str">
        <f t="shared" si="57"/>
        <v/>
      </c>
      <c r="Q170" s="30" t="str">
        <f t="shared" si="59"/>
        <v/>
      </c>
      <c r="R170" s="30" t="str">
        <f t="shared" si="60"/>
        <v/>
      </c>
      <c r="S170" s="31" t="str">
        <f t="shared" si="61"/>
        <v/>
      </c>
      <c r="T170" s="31" t="str">
        <f t="shared" si="62"/>
        <v/>
      </c>
      <c r="U170" s="31" t="str">
        <f t="shared" si="63"/>
        <v/>
      </c>
      <c r="V170" s="31" t="str">
        <f t="shared" si="64"/>
        <v/>
      </c>
      <c r="W170" s="31" t="e">
        <f t="shared" si="65"/>
        <v>#VALUE!</v>
      </c>
      <c r="X170" s="31" t="str">
        <f t="shared" si="66"/>
        <v/>
      </c>
      <c r="Y170" s="31" t="str">
        <f t="shared" si="67"/>
        <v/>
      </c>
      <c r="Z170" s="31" t="str">
        <f t="shared" si="68"/>
        <v/>
      </c>
      <c r="AA170" s="31" t="str">
        <f t="shared" si="69"/>
        <v/>
      </c>
      <c r="AB170" s="31" t="str">
        <f t="shared" si="70"/>
        <v/>
      </c>
      <c r="AC170" s="24"/>
      <c r="AD170" s="22"/>
      <c r="AE170" s="24"/>
    </row>
    <row r="171" spans="1:31" x14ac:dyDescent="0.25">
      <c r="A171" s="24"/>
      <c r="B171" s="30"/>
      <c r="C171" s="51"/>
      <c r="D171" s="51"/>
      <c r="E171" s="51"/>
      <c r="F171" s="51"/>
      <c r="G171" s="51"/>
      <c r="H171" s="51"/>
      <c r="I171" s="31" t="str">
        <f t="shared" si="52"/>
        <v/>
      </c>
      <c r="J171" s="30" t="str">
        <f t="shared" si="56"/>
        <v/>
      </c>
      <c r="K171" s="30" t="str">
        <f>IF(J171="","",IF(#REF!-J171&lt;=$C$10/IF($A$12=1,1,10),"ABOVE",IF(#REF!-J171&lt;=($C$14+$C$10/IF($A$12=1,1,10)),"CHAM","BELOW")))</f>
        <v/>
      </c>
      <c r="L171" s="30" t="str">
        <f t="shared" si="53"/>
        <v/>
      </c>
      <c r="M171" s="31" t="str">
        <f t="shared" si="54"/>
        <v/>
      </c>
      <c r="N171" s="31" t="str">
        <f t="shared" si="55"/>
        <v/>
      </c>
      <c r="O171" s="31" t="str">
        <f t="shared" si="58"/>
        <v/>
      </c>
      <c r="P171" s="30" t="str">
        <f t="shared" si="57"/>
        <v/>
      </c>
      <c r="Q171" s="30" t="str">
        <f t="shared" si="59"/>
        <v/>
      </c>
      <c r="R171" s="30" t="str">
        <f t="shared" si="60"/>
        <v/>
      </c>
      <c r="S171" s="31" t="str">
        <f t="shared" si="61"/>
        <v/>
      </c>
      <c r="T171" s="31" t="str">
        <f t="shared" si="62"/>
        <v/>
      </c>
      <c r="U171" s="31" t="str">
        <f t="shared" si="63"/>
        <v/>
      </c>
      <c r="V171" s="31" t="str">
        <f t="shared" si="64"/>
        <v/>
      </c>
      <c r="W171" s="31" t="e">
        <f t="shared" si="65"/>
        <v>#VALUE!</v>
      </c>
      <c r="X171" s="31" t="str">
        <f t="shared" si="66"/>
        <v/>
      </c>
      <c r="Y171" s="31" t="str">
        <f t="shared" si="67"/>
        <v/>
      </c>
      <c r="Z171" s="31" t="str">
        <f t="shared" si="68"/>
        <v/>
      </c>
      <c r="AA171" s="31" t="str">
        <f t="shared" si="69"/>
        <v/>
      </c>
      <c r="AB171" s="31" t="str">
        <f t="shared" si="70"/>
        <v/>
      </c>
      <c r="AC171" s="24"/>
      <c r="AD171" s="22"/>
      <c r="AE171" s="24"/>
    </row>
    <row r="172" spans="1:31" x14ac:dyDescent="0.25">
      <c r="A172" s="24"/>
      <c r="B172" s="30"/>
      <c r="C172" s="51"/>
      <c r="D172" s="51"/>
      <c r="E172" s="51"/>
      <c r="F172" s="51"/>
      <c r="G172" s="51"/>
      <c r="H172" s="51"/>
      <c r="I172" s="31" t="str">
        <f t="shared" si="52"/>
        <v/>
      </c>
      <c r="J172" s="30" t="str">
        <f t="shared" si="56"/>
        <v/>
      </c>
      <c r="K172" s="30" t="str">
        <f>IF(J172="","",IF(#REF!-J172&lt;=$C$10/IF($A$12=1,1,10),"ABOVE",IF(#REF!-J172&lt;=($C$14+$C$10/IF($A$12=1,1,10)),"CHAM","BELOW")))</f>
        <v/>
      </c>
      <c r="L172" s="30" t="str">
        <f t="shared" si="53"/>
        <v/>
      </c>
      <c r="M172" s="31" t="str">
        <f t="shared" si="54"/>
        <v/>
      </c>
      <c r="N172" s="31" t="str">
        <f t="shared" si="55"/>
        <v/>
      </c>
      <c r="O172" s="31" t="str">
        <f t="shared" si="58"/>
        <v/>
      </c>
      <c r="P172" s="30" t="str">
        <f t="shared" si="57"/>
        <v/>
      </c>
      <c r="Q172" s="30" t="str">
        <f t="shared" si="59"/>
        <v/>
      </c>
      <c r="R172" s="30" t="str">
        <f t="shared" si="60"/>
        <v/>
      </c>
      <c r="S172" s="31" t="str">
        <f t="shared" si="61"/>
        <v/>
      </c>
      <c r="T172" s="31" t="str">
        <f t="shared" si="62"/>
        <v/>
      </c>
      <c r="U172" s="31" t="str">
        <f t="shared" si="63"/>
        <v/>
      </c>
      <c r="V172" s="31" t="str">
        <f t="shared" si="64"/>
        <v/>
      </c>
      <c r="W172" s="31" t="e">
        <f t="shared" si="65"/>
        <v>#VALUE!</v>
      </c>
      <c r="X172" s="31" t="str">
        <f t="shared" si="66"/>
        <v/>
      </c>
      <c r="Y172" s="31" t="str">
        <f t="shared" si="67"/>
        <v/>
      </c>
      <c r="Z172" s="31" t="str">
        <f t="shared" si="68"/>
        <v/>
      </c>
      <c r="AA172" s="31" t="str">
        <f t="shared" si="69"/>
        <v/>
      </c>
      <c r="AB172" s="31" t="str">
        <f t="shared" si="70"/>
        <v/>
      </c>
      <c r="AC172" s="24"/>
      <c r="AD172" s="22"/>
      <c r="AE172" s="24"/>
    </row>
    <row r="173" spans="1:31" x14ac:dyDescent="0.25">
      <c r="A173" s="24"/>
      <c r="B173" s="30"/>
      <c r="C173" s="51"/>
      <c r="D173" s="51"/>
      <c r="E173" s="51"/>
      <c r="F173" s="51"/>
      <c r="G173" s="51"/>
      <c r="H173" s="51"/>
      <c r="I173" s="31" t="str">
        <f t="shared" si="52"/>
        <v/>
      </c>
      <c r="J173" s="30" t="str">
        <f t="shared" si="56"/>
        <v/>
      </c>
      <c r="K173" s="30" t="str">
        <f>IF(J173="","",IF(#REF!-J173&lt;=$C$10/IF($A$12=1,1,10),"ABOVE",IF(#REF!-J173&lt;=($C$14+$C$10/IF($A$12=1,1,10)),"CHAM","BELOW")))</f>
        <v/>
      </c>
      <c r="L173" s="30" t="str">
        <f t="shared" si="53"/>
        <v/>
      </c>
      <c r="M173" s="31" t="str">
        <f t="shared" si="54"/>
        <v/>
      </c>
      <c r="N173" s="31" t="str">
        <f t="shared" si="55"/>
        <v/>
      </c>
      <c r="O173" s="31" t="str">
        <f t="shared" si="58"/>
        <v/>
      </c>
      <c r="P173" s="30" t="str">
        <f t="shared" si="57"/>
        <v/>
      </c>
      <c r="Q173" s="30" t="str">
        <f t="shared" si="59"/>
        <v/>
      </c>
      <c r="R173" s="30" t="str">
        <f t="shared" si="60"/>
        <v/>
      </c>
      <c r="S173" s="31" t="str">
        <f t="shared" si="61"/>
        <v/>
      </c>
      <c r="T173" s="31" t="str">
        <f t="shared" si="62"/>
        <v/>
      </c>
      <c r="U173" s="31" t="str">
        <f t="shared" si="63"/>
        <v/>
      </c>
      <c r="V173" s="31" t="str">
        <f t="shared" si="64"/>
        <v/>
      </c>
      <c r="W173" s="31" t="e">
        <f t="shared" si="65"/>
        <v>#VALUE!</v>
      </c>
      <c r="X173" s="31" t="str">
        <f t="shared" si="66"/>
        <v/>
      </c>
      <c r="Y173" s="31" t="str">
        <f t="shared" si="67"/>
        <v/>
      </c>
      <c r="Z173" s="31" t="str">
        <f t="shared" si="68"/>
        <v/>
      </c>
      <c r="AA173" s="31" t="str">
        <f t="shared" si="69"/>
        <v/>
      </c>
      <c r="AB173" s="31" t="str">
        <f t="shared" si="70"/>
        <v/>
      </c>
      <c r="AC173" s="24"/>
      <c r="AD173" s="22"/>
      <c r="AE173" s="24"/>
    </row>
    <row r="174" spans="1:31" x14ac:dyDescent="0.25">
      <c r="A174" s="24"/>
      <c r="B174" s="30"/>
      <c r="C174" s="51"/>
      <c r="D174" s="51"/>
      <c r="E174" s="51"/>
      <c r="F174" s="51"/>
      <c r="G174" s="51"/>
      <c r="H174" s="51"/>
      <c r="I174" s="31" t="str">
        <f t="shared" si="52"/>
        <v/>
      </c>
      <c r="J174" s="30" t="str">
        <f t="shared" si="56"/>
        <v/>
      </c>
      <c r="K174" s="30" t="str">
        <f>IF(J174="","",IF(#REF!-J174&lt;=$C$10/IF($A$12=1,1,10),"ABOVE",IF(#REF!-J174&lt;=($C$14+$C$10/IF($A$12=1,1,10)),"CHAM","BELOW")))</f>
        <v/>
      </c>
      <c r="L174" s="30" t="str">
        <f t="shared" si="53"/>
        <v/>
      </c>
      <c r="M174" s="31" t="str">
        <f t="shared" si="54"/>
        <v/>
      </c>
      <c r="N174" s="31" t="str">
        <f t="shared" si="55"/>
        <v/>
      </c>
      <c r="O174" s="31" t="str">
        <f t="shared" si="58"/>
        <v/>
      </c>
      <c r="P174" s="30" t="str">
        <f t="shared" si="57"/>
        <v/>
      </c>
      <c r="Q174" s="30" t="str">
        <f t="shared" si="59"/>
        <v/>
      </c>
      <c r="R174" s="30" t="str">
        <f t="shared" si="60"/>
        <v/>
      </c>
      <c r="S174" s="31" t="str">
        <f t="shared" si="61"/>
        <v/>
      </c>
      <c r="T174" s="31" t="str">
        <f t="shared" si="62"/>
        <v/>
      </c>
      <c r="U174" s="31" t="str">
        <f t="shared" si="63"/>
        <v/>
      </c>
      <c r="V174" s="31" t="str">
        <f t="shared" si="64"/>
        <v/>
      </c>
      <c r="W174" s="31" t="e">
        <f t="shared" si="65"/>
        <v>#VALUE!</v>
      </c>
      <c r="X174" s="31" t="str">
        <f t="shared" si="66"/>
        <v/>
      </c>
      <c r="Y174" s="31" t="str">
        <f t="shared" si="67"/>
        <v/>
      </c>
      <c r="Z174" s="31" t="str">
        <f t="shared" si="68"/>
        <v/>
      </c>
      <c r="AA174" s="31" t="str">
        <f t="shared" si="69"/>
        <v/>
      </c>
      <c r="AB174" s="31" t="str">
        <f t="shared" si="70"/>
        <v/>
      </c>
      <c r="AC174" s="24"/>
      <c r="AD174" s="22"/>
      <c r="AE174" s="24"/>
    </row>
    <row r="175" spans="1:31" x14ac:dyDescent="0.25">
      <c r="A175" s="24"/>
      <c r="B175" s="30"/>
      <c r="C175" s="51"/>
      <c r="D175" s="51"/>
      <c r="E175" s="51"/>
      <c r="F175" s="51"/>
      <c r="G175" s="51"/>
      <c r="H175" s="51"/>
      <c r="I175" s="31" t="str">
        <f t="shared" si="52"/>
        <v/>
      </c>
      <c r="J175" s="30" t="str">
        <f t="shared" si="56"/>
        <v/>
      </c>
      <c r="K175" s="30" t="str">
        <f>IF(J175="","",IF(#REF!-J175&lt;=$C$10/IF($A$12=1,1,10),"ABOVE",IF(#REF!-J175&lt;=($C$14+$C$10/IF($A$12=1,1,10)),"CHAM","BELOW")))</f>
        <v/>
      </c>
      <c r="L175" s="30" t="str">
        <f t="shared" si="53"/>
        <v/>
      </c>
      <c r="M175" s="31" t="str">
        <f t="shared" si="54"/>
        <v/>
      </c>
      <c r="N175" s="31" t="str">
        <f t="shared" si="55"/>
        <v/>
      </c>
      <c r="O175" s="31" t="str">
        <f t="shared" si="58"/>
        <v/>
      </c>
      <c r="P175" s="30" t="str">
        <f t="shared" si="57"/>
        <v/>
      </c>
      <c r="Q175" s="30" t="str">
        <f t="shared" si="59"/>
        <v/>
      </c>
      <c r="R175" s="30" t="str">
        <f t="shared" si="60"/>
        <v/>
      </c>
      <c r="S175" s="31" t="str">
        <f t="shared" si="61"/>
        <v/>
      </c>
      <c r="T175" s="31" t="str">
        <f t="shared" si="62"/>
        <v/>
      </c>
      <c r="U175" s="31" t="str">
        <f t="shared" si="63"/>
        <v/>
      </c>
      <c r="V175" s="31" t="str">
        <f t="shared" si="64"/>
        <v/>
      </c>
      <c r="W175" s="31" t="e">
        <f t="shared" si="65"/>
        <v>#VALUE!</v>
      </c>
      <c r="X175" s="31" t="str">
        <f t="shared" si="66"/>
        <v/>
      </c>
      <c r="Y175" s="31" t="str">
        <f t="shared" si="67"/>
        <v/>
      </c>
      <c r="Z175" s="31" t="str">
        <f t="shared" si="68"/>
        <v/>
      </c>
      <c r="AA175" s="31" t="str">
        <f t="shared" si="69"/>
        <v/>
      </c>
      <c r="AB175" s="31" t="str">
        <f t="shared" si="70"/>
        <v/>
      </c>
      <c r="AC175" s="24"/>
      <c r="AD175" s="22"/>
      <c r="AE175" s="24"/>
    </row>
    <row r="176" spans="1:31" x14ac:dyDescent="0.25">
      <c r="A176" s="24"/>
      <c r="B176" s="30"/>
      <c r="C176" s="51"/>
      <c r="D176" s="51"/>
      <c r="E176" s="51"/>
      <c r="F176" s="51"/>
      <c r="G176" s="51"/>
      <c r="H176" s="51"/>
      <c r="I176" s="31" t="str">
        <f t="shared" si="52"/>
        <v/>
      </c>
      <c r="J176" s="30" t="str">
        <f t="shared" si="56"/>
        <v/>
      </c>
      <c r="K176" s="30" t="str">
        <f>IF(J176="","",IF(#REF!-J176&lt;=$C$10/IF($A$12=1,1,10),"ABOVE",IF(#REF!-J176&lt;=($C$14+$C$10/IF($A$12=1,1,10)),"CHAM","BELOW")))</f>
        <v/>
      </c>
      <c r="L176" s="30" t="str">
        <f t="shared" si="53"/>
        <v/>
      </c>
      <c r="M176" s="31" t="str">
        <f t="shared" si="54"/>
        <v/>
      </c>
      <c r="N176" s="31" t="str">
        <f t="shared" si="55"/>
        <v/>
      </c>
      <c r="O176" s="31" t="str">
        <f t="shared" si="58"/>
        <v/>
      </c>
      <c r="P176" s="30" t="str">
        <f t="shared" si="57"/>
        <v/>
      </c>
      <c r="Q176" s="30" t="str">
        <f t="shared" si="59"/>
        <v/>
      </c>
      <c r="R176" s="30" t="str">
        <f t="shared" si="60"/>
        <v/>
      </c>
      <c r="S176" s="31" t="str">
        <f t="shared" si="61"/>
        <v/>
      </c>
      <c r="T176" s="31" t="str">
        <f t="shared" si="62"/>
        <v/>
      </c>
      <c r="U176" s="31" t="str">
        <f t="shared" si="63"/>
        <v/>
      </c>
      <c r="V176" s="31" t="str">
        <f t="shared" si="64"/>
        <v/>
      </c>
      <c r="W176" s="31" t="e">
        <f t="shared" si="65"/>
        <v>#VALUE!</v>
      </c>
      <c r="X176" s="31" t="str">
        <f t="shared" si="66"/>
        <v/>
      </c>
      <c r="Y176" s="31" t="str">
        <f t="shared" si="67"/>
        <v/>
      </c>
      <c r="Z176" s="31" t="str">
        <f t="shared" si="68"/>
        <v/>
      </c>
      <c r="AA176" s="31" t="str">
        <f t="shared" si="69"/>
        <v/>
      </c>
      <c r="AB176" s="31" t="str">
        <f t="shared" si="70"/>
        <v/>
      </c>
      <c r="AC176" s="24"/>
      <c r="AD176" s="22"/>
      <c r="AE176" s="24"/>
    </row>
    <row r="177" spans="1:31" x14ac:dyDescent="0.25">
      <c r="A177" s="24"/>
      <c r="B177" s="30"/>
      <c r="C177" s="51"/>
      <c r="D177" s="51"/>
      <c r="E177" s="51"/>
      <c r="F177" s="51"/>
      <c r="G177" s="51"/>
      <c r="H177" s="51"/>
      <c r="I177" s="31" t="str">
        <f t="shared" si="52"/>
        <v/>
      </c>
      <c r="J177" s="30" t="str">
        <f t="shared" si="56"/>
        <v/>
      </c>
      <c r="K177" s="30" t="str">
        <f>IF(J177="","",IF(#REF!-J177&lt;=$C$10/IF($A$12=1,1,10),"ABOVE",IF(#REF!-J177&lt;=($C$14+$C$10/IF($A$12=1,1,10)),"CHAM","BELOW")))</f>
        <v/>
      </c>
      <c r="L177" s="30" t="str">
        <f t="shared" si="53"/>
        <v/>
      </c>
      <c r="M177" s="31" t="str">
        <f t="shared" si="54"/>
        <v/>
      </c>
      <c r="N177" s="31" t="str">
        <f t="shared" si="55"/>
        <v/>
      </c>
      <c r="O177" s="31" t="str">
        <f t="shared" si="58"/>
        <v/>
      </c>
      <c r="P177" s="30" t="str">
        <f t="shared" si="57"/>
        <v/>
      </c>
      <c r="Q177" s="30" t="str">
        <f t="shared" si="59"/>
        <v/>
      </c>
      <c r="R177" s="30" t="str">
        <f t="shared" si="60"/>
        <v/>
      </c>
      <c r="S177" s="31" t="str">
        <f t="shared" si="61"/>
        <v/>
      </c>
      <c r="T177" s="31" t="str">
        <f t="shared" si="62"/>
        <v/>
      </c>
      <c r="U177" s="31" t="str">
        <f t="shared" si="63"/>
        <v/>
      </c>
      <c r="V177" s="31" t="str">
        <f t="shared" si="64"/>
        <v/>
      </c>
      <c r="W177" s="31" t="e">
        <f t="shared" si="65"/>
        <v>#VALUE!</v>
      </c>
      <c r="X177" s="31" t="str">
        <f t="shared" si="66"/>
        <v/>
      </c>
      <c r="Y177" s="31" t="str">
        <f t="shared" si="67"/>
        <v/>
      </c>
      <c r="Z177" s="31" t="str">
        <f t="shared" si="68"/>
        <v/>
      </c>
      <c r="AA177" s="31" t="str">
        <f t="shared" si="69"/>
        <v/>
      </c>
      <c r="AB177" s="31" t="str">
        <f t="shared" si="70"/>
        <v/>
      </c>
      <c r="AC177" s="24"/>
      <c r="AD177" s="22"/>
      <c r="AE177" s="24"/>
    </row>
    <row r="178" spans="1:31" x14ac:dyDescent="0.25">
      <c r="A178" s="24"/>
      <c r="B178" s="30"/>
      <c r="C178" s="51"/>
      <c r="D178" s="51"/>
      <c r="E178" s="51"/>
      <c r="F178" s="51"/>
      <c r="G178" s="51"/>
      <c r="H178" s="51"/>
      <c r="I178" s="31" t="str">
        <f t="shared" si="52"/>
        <v/>
      </c>
      <c r="J178" s="30" t="str">
        <f t="shared" si="56"/>
        <v/>
      </c>
      <c r="K178" s="30" t="str">
        <f>IF(J178="","",IF(#REF!-J178&lt;=$C$10/IF($A$12=1,1,10),"ABOVE",IF(#REF!-J178&lt;=($C$14+$C$10/IF($A$12=1,1,10)),"CHAM","BELOW")))</f>
        <v/>
      </c>
      <c r="L178" s="30" t="str">
        <f t="shared" si="53"/>
        <v/>
      </c>
      <c r="M178" s="31" t="str">
        <f t="shared" si="54"/>
        <v/>
      </c>
      <c r="N178" s="31" t="str">
        <f t="shared" si="55"/>
        <v/>
      </c>
      <c r="O178" s="31" t="str">
        <f t="shared" si="58"/>
        <v/>
      </c>
      <c r="P178" s="30" t="str">
        <f t="shared" si="57"/>
        <v/>
      </c>
      <c r="Q178" s="30" t="str">
        <f t="shared" si="59"/>
        <v/>
      </c>
      <c r="R178" s="30" t="str">
        <f t="shared" si="60"/>
        <v/>
      </c>
      <c r="S178" s="31" t="str">
        <f t="shared" si="61"/>
        <v/>
      </c>
      <c r="T178" s="31" t="str">
        <f t="shared" si="62"/>
        <v/>
      </c>
      <c r="U178" s="31" t="str">
        <f t="shared" si="63"/>
        <v/>
      </c>
      <c r="V178" s="31" t="str">
        <f t="shared" si="64"/>
        <v/>
      </c>
      <c r="W178" s="31" t="e">
        <f t="shared" si="65"/>
        <v>#VALUE!</v>
      </c>
      <c r="X178" s="31" t="str">
        <f t="shared" si="66"/>
        <v/>
      </c>
      <c r="Y178" s="31" t="str">
        <f t="shared" si="67"/>
        <v/>
      </c>
      <c r="Z178" s="31" t="str">
        <f t="shared" si="68"/>
        <v/>
      </c>
      <c r="AA178" s="31" t="str">
        <f t="shared" si="69"/>
        <v/>
      </c>
      <c r="AB178" s="31" t="str">
        <f t="shared" si="70"/>
        <v/>
      </c>
      <c r="AC178" s="24"/>
      <c r="AD178" s="22"/>
      <c r="AE178" s="24"/>
    </row>
    <row r="179" spans="1:31" x14ac:dyDescent="0.25">
      <c r="A179" s="24"/>
      <c r="B179" s="51"/>
      <c r="C179" s="51"/>
      <c r="D179" s="51"/>
      <c r="E179" s="51"/>
      <c r="F179" s="51"/>
      <c r="G179" s="51"/>
      <c r="H179" s="51"/>
      <c r="I179" s="31" t="str">
        <f t="shared" si="52"/>
        <v/>
      </c>
      <c r="J179" s="30" t="str">
        <f t="shared" si="56"/>
        <v/>
      </c>
      <c r="K179" s="30" t="str">
        <f>IF(J179="","",IF(#REF!-J179&lt;=$C$10/IF($A$12=1,1,10),"ABOVE",IF(#REF!-J179&lt;=($C$14+$C$10/IF($A$12=1,1,10)),"CHAM","BELOW")))</f>
        <v/>
      </c>
      <c r="L179" s="30" t="str">
        <f t="shared" si="53"/>
        <v/>
      </c>
      <c r="M179" s="31" t="str">
        <f t="shared" si="54"/>
        <v/>
      </c>
      <c r="N179" s="31" t="str">
        <f t="shared" si="55"/>
        <v/>
      </c>
      <c r="O179" s="31" t="str">
        <f t="shared" si="58"/>
        <v/>
      </c>
      <c r="P179" s="30" t="str">
        <f t="shared" si="57"/>
        <v/>
      </c>
      <c r="Q179" s="30" t="str">
        <f t="shared" si="59"/>
        <v/>
      </c>
      <c r="R179" s="30" t="str">
        <f t="shared" si="60"/>
        <v/>
      </c>
      <c r="S179" s="31" t="str">
        <f t="shared" si="61"/>
        <v/>
      </c>
      <c r="T179" s="31" t="str">
        <f t="shared" si="62"/>
        <v/>
      </c>
      <c r="U179" s="31" t="str">
        <f t="shared" si="63"/>
        <v/>
      </c>
      <c r="V179" s="31" t="str">
        <f t="shared" si="64"/>
        <v/>
      </c>
      <c r="W179" s="31" t="e">
        <f t="shared" si="65"/>
        <v>#VALUE!</v>
      </c>
      <c r="X179" s="31" t="str">
        <f t="shared" si="66"/>
        <v/>
      </c>
      <c r="Y179" s="31" t="str">
        <f t="shared" si="67"/>
        <v/>
      </c>
      <c r="Z179" s="31" t="str">
        <f t="shared" si="68"/>
        <v/>
      </c>
      <c r="AA179" s="31" t="str">
        <f t="shared" si="69"/>
        <v/>
      </c>
      <c r="AB179" s="31" t="str">
        <f t="shared" si="70"/>
        <v/>
      </c>
      <c r="AC179" s="24"/>
      <c r="AD179" s="22"/>
      <c r="AE179" s="24"/>
    </row>
    <row r="180" spans="1:31" x14ac:dyDescent="0.25">
      <c r="A180" s="24"/>
      <c r="B180" s="51"/>
      <c r="C180" s="51"/>
      <c r="D180" s="51"/>
      <c r="E180" s="51"/>
      <c r="F180" s="51"/>
      <c r="G180" s="51"/>
      <c r="H180" s="51"/>
      <c r="I180" s="31" t="str">
        <f t="shared" si="52"/>
        <v/>
      </c>
      <c r="J180" s="30" t="str">
        <f t="shared" si="56"/>
        <v/>
      </c>
      <c r="K180" s="30" t="str">
        <f>IF(J180="","",IF(#REF!-J180&lt;=$C$10/IF($A$12=1,1,10),"ABOVE",IF(#REF!-J180&lt;=($C$14+$C$10/IF($A$12=1,1,10)),"CHAM","BELOW")))</f>
        <v/>
      </c>
      <c r="L180" s="30" t="str">
        <f t="shared" si="53"/>
        <v/>
      </c>
      <c r="M180" s="31" t="str">
        <f t="shared" si="54"/>
        <v/>
      </c>
      <c r="N180" s="31" t="str">
        <f t="shared" si="55"/>
        <v/>
      </c>
      <c r="O180" s="31" t="str">
        <f t="shared" si="58"/>
        <v/>
      </c>
      <c r="P180" s="30" t="str">
        <f t="shared" si="57"/>
        <v/>
      </c>
      <c r="Q180" s="30" t="str">
        <f t="shared" si="59"/>
        <v/>
      </c>
      <c r="R180" s="30" t="str">
        <f t="shared" si="60"/>
        <v/>
      </c>
      <c r="S180" s="31" t="str">
        <f t="shared" si="61"/>
        <v/>
      </c>
      <c r="T180" s="31" t="str">
        <f t="shared" si="62"/>
        <v/>
      </c>
      <c r="U180" s="31" t="str">
        <f t="shared" si="63"/>
        <v/>
      </c>
      <c r="V180" s="31" t="str">
        <f t="shared" si="64"/>
        <v/>
      </c>
      <c r="W180" s="31" t="e">
        <f t="shared" si="65"/>
        <v>#VALUE!</v>
      </c>
      <c r="X180" s="31" t="str">
        <f t="shared" si="66"/>
        <v/>
      </c>
      <c r="Y180" s="31" t="str">
        <f t="shared" si="67"/>
        <v/>
      </c>
      <c r="Z180" s="31" t="str">
        <f t="shared" si="68"/>
        <v/>
      </c>
      <c r="AA180" s="31" t="str">
        <f t="shared" si="69"/>
        <v/>
      </c>
      <c r="AB180" s="31" t="str">
        <f t="shared" si="70"/>
        <v/>
      </c>
      <c r="AC180" s="24"/>
      <c r="AD180" s="22"/>
      <c r="AE180" s="24"/>
    </row>
    <row r="181" spans="1:31" x14ac:dyDescent="0.25">
      <c r="A181" s="24"/>
      <c r="B181" s="51"/>
      <c r="C181" s="51"/>
      <c r="D181" s="51"/>
      <c r="E181" s="51"/>
      <c r="F181" s="51"/>
      <c r="G181" s="51"/>
      <c r="H181" s="51"/>
      <c r="I181" s="31" t="str">
        <f t="shared" si="52"/>
        <v/>
      </c>
      <c r="J181" s="30" t="str">
        <f t="shared" si="56"/>
        <v/>
      </c>
      <c r="K181" s="30" t="str">
        <f>IF(J181="","",IF(#REF!-J181&lt;=$C$10/IF($A$12=1,1,10),"ABOVE",IF(#REF!-J181&lt;=($C$14+$C$10/IF($A$12=1,1,10)),"CHAM","BELOW")))</f>
        <v/>
      </c>
      <c r="L181" s="30" t="str">
        <f t="shared" si="53"/>
        <v/>
      </c>
      <c r="M181" s="31" t="str">
        <f t="shared" si="54"/>
        <v/>
      </c>
      <c r="N181" s="31" t="str">
        <f t="shared" si="55"/>
        <v/>
      </c>
      <c r="O181" s="31" t="str">
        <f t="shared" si="58"/>
        <v/>
      </c>
      <c r="P181" s="30" t="str">
        <f t="shared" si="57"/>
        <v/>
      </c>
      <c r="Q181" s="30" t="str">
        <f t="shared" si="59"/>
        <v/>
      </c>
      <c r="R181" s="30" t="str">
        <f t="shared" si="60"/>
        <v/>
      </c>
      <c r="S181" s="31" t="str">
        <f t="shared" si="61"/>
        <v/>
      </c>
      <c r="T181" s="31" t="str">
        <f t="shared" si="62"/>
        <v/>
      </c>
      <c r="U181" s="31" t="str">
        <f t="shared" si="63"/>
        <v/>
      </c>
      <c r="V181" s="31" t="str">
        <f t="shared" si="64"/>
        <v/>
      </c>
      <c r="W181" s="31" t="e">
        <f t="shared" si="65"/>
        <v>#VALUE!</v>
      </c>
      <c r="X181" s="31" t="str">
        <f t="shared" si="66"/>
        <v/>
      </c>
      <c r="Y181" s="31" t="str">
        <f t="shared" si="67"/>
        <v/>
      </c>
      <c r="Z181" s="31" t="str">
        <f t="shared" si="68"/>
        <v/>
      </c>
      <c r="AA181" s="31" t="str">
        <f t="shared" si="69"/>
        <v/>
      </c>
      <c r="AB181" s="31" t="str">
        <f t="shared" si="70"/>
        <v/>
      </c>
      <c r="AC181" s="24"/>
      <c r="AD181" s="22"/>
      <c r="AE181" s="24"/>
    </row>
    <row r="182" spans="1:31" x14ac:dyDescent="0.25">
      <c r="A182" s="24"/>
      <c r="B182" s="51"/>
      <c r="C182" s="51"/>
      <c r="D182" s="51"/>
      <c r="E182" s="51"/>
      <c r="F182" s="51"/>
      <c r="G182" s="51"/>
      <c r="H182" s="51"/>
      <c r="I182" s="31" t="str">
        <f t="shared" si="52"/>
        <v/>
      </c>
      <c r="J182" s="30" t="str">
        <f t="shared" si="56"/>
        <v/>
      </c>
      <c r="K182" s="30" t="str">
        <f>IF(J182="","",IF(#REF!-J182&lt;=$C$10/IF($A$12=1,1,10),"ABOVE",IF(#REF!-J182&lt;=($C$14+$C$10/IF($A$12=1,1,10)),"CHAM","BELOW")))</f>
        <v/>
      </c>
      <c r="L182" s="30" t="str">
        <f t="shared" si="53"/>
        <v/>
      </c>
      <c r="M182" s="31" t="str">
        <f t="shared" si="54"/>
        <v/>
      </c>
      <c r="N182" s="31" t="str">
        <f t="shared" si="55"/>
        <v/>
      </c>
      <c r="O182" s="31" t="str">
        <f t="shared" si="58"/>
        <v/>
      </c>
      <c r="P182" s="30" t="str">
        <f t="shared" si="57"/>
        <v/>
      </c>
      <c r="Q182" s="30" t="str">
        <f t="shared" si="59"/>
        <v/>
      </c>
      <c r="R182" s="30" t="str">
        <f t="shared" si="60"/>
        <v/>
      </c>
      <c r="S182" s="31" t="str">
        <f t="shared" si="61"/>
        <v/>
      </c>
      <c r="T182" s="31" t="str">
        <f t="shared" si="62"/>
        <v/>
      </c>
      <c r="U182" s="31" t="str">
        <f t="shared" si="63"/>
        <v/>
      </c>
      <c r="V182" s="31" t="str">
        <f t="shared" si="64"/>
        <v/>
      </c>
      <c r="W182" s="31" t="e">
        <f t="shared" si="65"/>
        <v>#VALUE!</v>
      </c>
      <c r="X182" s="31" t="str">
        <f t="shared" si="66"/>
        <v/>
      </c>
      <c r="Y182" s="31" t="str">
        <f t="shared" si="67"/>
        <v/>
      </c>
      <c r="Z182" s="31" t="str">
        <f t="shared" si="68"/>
        <v/>
      </c>
      <c r="AA182" s="31" t="str">
        <f t="shared" si="69"/>
        <v/>
      </c>
      <c r="AB182" s="31" t="str">
        <f t="shared" si="70"/>
        <v/>
      </c>
      <c r="AC182" s="24"/>
      <c r="AD182" s="22"/>
      <c r="AE182" s="24"/>
    </row>
    <row r="183" spans="1:31" x14ac:dyDescent="0.25">
      <c r="A183" s="24"/>
      <c r="B183" s="51"/>
      <c r="C183" s="51"/>
      <c r="D183" s="51"/>
      <c r="E183" s="51"/>
      <c r="F183" s="51"/>
      <c r="G183" s="51"/>
      <c r="H183" s="51"/>
      <c r="I183" s="31" t="str">
        <f t="shared" si="52"/>
        <v/>
      </c>
      <c r="J183" s="30" t="str">
        <f t="shared" si="56"/>
        <v/>
      </c>
      <c r="K183" s="30" t="str">
        <f>IF(J183="","",IF(#REF!-J183&lt;=$C$10/IF($A$12=1,1,10),"ABOVE",IF(#REF!-J183&lt;=($C$14+$C$10/IF($A$12=1,1,10)),"CHAM","BELOW")))</f>
        <v/>
      </c>
      <c r="L183" s="30" t="str">
        <f t="shared" si="53"/>
        <v/>
      </c>
      <c r="M183" s="31" t="str">
        <f t="shared" si="54"/>
        <v/>
      </c>
      <c r="N183" s="31" t="str">
        <f t="shared" si="55"/>
        <v/>
      </c>
      <c r="O183" s="31" t="str">
        <f t="shared" si="58"/>
        <v/>
      </c>
      <c r="P183" s="30" t="str">
        <f t="shared" si="57"/>
        <v/>
      </c>
      <c r="Q183" s="30" t="str">
        <f t="shared" si="59"/>
        <v/>
      </c>
      <c r="R183" s="30" t="str">
        <f t="shared" si="60"/>
        <v/>
      </c>
      <c r="S183" s="31" t="str">
        <f t="shared" si="61"/>
        <v/>
      </c>
      <c r="T183" s="31" t="str">
        <f t="shared" si="62"/>
        <v/>
      </c>
      <c r="U183" s="31" t="str">
        <f t="shared" si="63"/>
        <v/>
      </c>
      <c r="V183" s="31" t="str">
        <f t="shared" si="64"/>
        <v/>
      </c>
      <c r="W183" s="31" t="e">
        <f t="shared" si="65"/>
        <v>#VALUE!</v>
      </c>
      <c r="X183" s="31" t="str">
        <f t="shared" si="66"/>
        <v/>
      </c>
      <c r="Y183" s="31" t="str">
        <f t="shared" si="67"/>
        <v/>
      </c>
      <c r="Z183" s="31" t="str">
        <f t="shared" si="68"/>
        <v/>
      </c>
      <c r="AA183" s="31" t="str">
        <f t="shared" si="69"/>
        <v/>
      </c>
      <c r="AB183" s="31" t="str">
        <f t="shared" si="70"/>
        <v/>
      </c>
      <c r="AC183" s="24"/>
      <c r="AD183" s="22"/>
      <c r="AE183" s="24"/>
    </row>
    <row r="184" spans="1:31" x14ac:dyDescent="0.25">
      <c r="A184" s="24"/>
      <c r="B184" s="51"/>
      <c r="C184" s="51"/>
      <c r="D184" s="51"/>
      <c r="E184" s="51"/>
      <c r="F184" s="51"/>
      <c r="G184" s="51"/>
      <c r="H184" s="51"/>
      <c r="I184" s="31" t="str">
        <f t="shared" si="52"/>
        <v/>
      </c>
      <c r="J184" s="30" t="str">
        <f t="shared" si="56"/>
        <v/>
      </c>
      <c r="K184" s="30" t="str">
        <f>IF(J184="","",IF(#REF!-J184&lt;=$C$10/IF($A$12=1,1,10),"ABOVE",IF(#REF!-J184&lt;=($C$14+$C$10/IF($A$12=1,1,10)),"CHAM","BELOW")))</f>
        <v/>
      </c>
      <c r="L184" s="30" t="str">
        <f t="shared" si="53"/>
        <v/>
      </c>
      <c r="M184" s="31" t="str">
        <f t="shared" si="54"/>
        <v/>
      </c>
      <c r="N184" s="31" t="str">
        <f t="shared" si="55"/>
        <v/>
      </c>
      <c r="O184" s="31" t="str">
        <f t="shared" si="58"/>
        <v/>
      </c>
      <c r="P184" s="30" t="str">
        <f t="shared" si="57"/>
        <v/>
      </c>
      <c r="Q184" s="30" t="str">
        <f t="shared" si="59"/>
        <v/>
      </c>
      <c r="R184" s="30" t="str">
        <f t="shared" si="60"/>
        <v/>
      </c>
      <c r="S184" s="31" t="str">
        <f t="shared" si="61"/>
        <v/>
      </c>
      <c r="T184" s="31" t="str">
        <f t="shared" si="62"/>
        <v/>
      </c>
      <c r="U184" s="31" t="str">
        <f t="shared" si="63"/>
        <v/>
      </c>
      <c r="V184" s="31" t="str">
        <f t="shared" si="64"/>
        <v/>
      </c>
      <c r="W184" s="31" t="e">
        <f t="shared" si="65"/>
        <v>#VALUE!</v>
      </c>
      <c r="X184" s="31" t="str">
        <f t="shared" si="66"/>
        <v/>
      </c>
      <c r="Y184" s="31" t="str">
        <f t="shared" si="67"/>
        <v/>
      </c>
      <c r="Z184" s="31" t="str">
        <f t="shared" si="68"/>
        <v/>
      </c>
      <c r="AA184" s="31" t="str">
        <f t="shared" si="69"/>
        <v/>
      </c>
      <c r="AB184" s="31" t="str">
        <f t="shared" si="70"/>
        <v/>
      </c>
      <c r="AC184" s="24"/>
      <c r="AD184" s="22"/>
      <c r="AE184" s="24"/>
    </row>
    <row r="185" spans="1:31" x14ac:dyDescent="0.25">
      <c r="A185" s="24"/>
      <c r="B185" s="51"/>
      <c r="C185" s="51"/>
      <c r="D185" s="51"/>
      <c r="E185" s="51"/>
      <c r="F185" s="51"/>
      <c r="G185" s="51"/>
      <c r="H185" s="51"/>
      <c r="I185" s="31" t="str">
        <f t="shared" si="52"/>
        <v/>
      </c>
      <c r="J185" s="30" t="str">
        <f t="shared" si="56"/>
        <v/>
      </c>
      <c r="K185" s="30" t="str">
        <f>IF(J185="","",IF(#REF!-J185&lt;=$C$10/IF($A$12=1,1,10),"ABOVE",IF(#REF!-J185&lt;=($C$14+$C$10/IF($A$12=1,1,10)),"CHAM","BELOW")))</f>
        <v/>
      </c>
      <c r="L185" s="30" t="str">
        <f t="shared" si="53"/>
        <v/>
      </c>
      <c r="M185" s="31" t="str">
        <f t="shared" si="54"/>
        <v/>
      </c>
      <c r="N185" s="31" t="str">
        <f t="shared" si="55"/>
        <v/>
      </c>
      <c r="O185" s="31" t="str">
        <f t="shared" si="58"/>
        <v/>
      </c>
      <c r="P185" s="30" t="str">
        <f t="shared" si="57"/>
        <v/>
      </c>
      <c r="Q185" s="30" t="str">
        <f t="shared" si="59"/>
        <v/>
      </c>
      <c r="R185" s="30" t="str">
        <f t="shared" si="60"/>
        <v/>
      </c>
      <c r="S185" s="31" t="str">
        <f t="shared" si="61"/>
        <v/>
      </c>
      <c r="T185" s="31" t="str">
        <f t="shared" si="62"/>
        <v/>
      </c>
      <c r="U185" s="31" t="str">
        <f t="shared" si="63"/>
        <v/>
      </c>
      <c r="V185" s="31" t="str">
        <f t="shared" si="64"/>
        <v/>
      </c>
      <c r="W185" s="31" t="e">
        <f t="shared" si="65"/>
        <v>#VALUE!</v>
      </c>
      <c r="X185" s="31" t="str">
        <f t="shared" si="66"/>
        <v/>
      </c>
      <c r="Y185" s="31" t="str">
        <f t="shared" si="67"/>
        <v/>
      </c>
      <c r="Z185" s="31" t="str">
        <f t="shared" si="68"/>
        <v/>
      </c>
      <c r="AA185" s="31" t="str">
        <f t="shared" si="69"/>
        <v/>
      </c>
      <c r="AB185" s="31" t="str">
        <f t="shared" si="70"/>
        <v/>
      </c>
      <c r="AC185" s="24"/>
      <c r="AD185" s="22"/>
      <c r="AE185" s="24"/>
    </row>
    <row r="186" spans="1:31" x14ac:dyDescent="0.25">
      <c r="A186" s="24"/>
      <c r="B186" s="51"/>
      <c r="C186" s="51"/>
      <c r="D186" s="51"/>
      <c r="E186" s="51"/>
      <c r="F186" s="51"/>
      <c r="G186" s="51"/>
      <c r="H186" s="51"/>
      <c r="I186" s="31" t="str">
        <f t="shared" si="52"/>
        <v/>
      </c>
      <c r="J186" s="30" t="str">
        <f t="shared" si="56"/>
        <v/>
      </c>
      <c r="K186" s="30" t="str">
        <f>IF(J186="","",IF(#REF!-J186&lt;=$C$10/IF($A$12=1,1,10),"ABOVE",IF(#REF!-J186&lt;=($C$14+$C$10/IF($A$12=1,1,10)),"CHAM","BELOW")))</f>
        <v/>
      </c>
      <c r="L186" s="30" t="str">
        <f t="shared" si="53"/>
        <v/>
      </c>
      <c r="M186" s="31" t="str">
        <f t="shared" si="54"/>
        <v/>
      </c>
      <c r="N186" s="31" t="str">
        <f t="shared" si="55"/>
        <v/>
      </c>
      <c r="O186" s="31" t="str">
        <f t="shared" si="58"/>
        <v/>
      </c>
      <c r="P186" s="30" t="str">
        <f t="shared" si="57"/>
        <v/>
      </c>
      <c r="Q186" s="30" t="str">
        <f t="shared" si="59"/>
        <v/>
      </c>
      <c r="R186" s="30" t="str">
        <f t="shared" si="60"/>
        <v/>
      </c>
      <c r="S186" s="31" t="str">
        <f t="shared" si="61"/>
        <v/>
      </c>
      <c r="T186" s="31" t="str">
        <f t="shared" si="62"/>
        <v/>
      </c>
      <c r="U186" s="31" t="str">
        <f t="shared" si="63"/>
        <v/>
      </c>
      <c r="V186" s="31" t="str">
        <f t="shared" si="64"/>
        <v/>
      </c>
      <c r="W186" s="31" t="e">
        <f t="shared" si="65"/>
        <v>#VALUE!</v>
      </c>
      <c r="X186" s="31" t="str">
        <f t="shared" si="66"/>
        <v/>
      </c>
      <c r="Y186" s="31" t="str">
        <f t="shared" si="67"/>
        <v/>
      </c>
      <c r="Z186" s="31" t="str">
        <f t="shared" si="68"/>
        <v/>
      </c>
      <c r="AA186" s="31" t="str">
        <f t="shared" si="69"/>
        <v/>
      </c>
      <c r="AB186" s="31" t="str">
        <f t="shared" si="70"/>
        <v/>
      </c>
      <c r="AC186" s="24"/>
      <c r="AD186" s="22"/>
      <c r="AE186" s="24"/>
    </row>
    <row r="187" spans="1:31" x14ac:dyDescent="0.25">
      <c r="A187" s="24"/>
      <c r="B187" s="51"/>
      <c r="C187" s="51"/>
      <c r="D187" s="51"/>
      <c r="E187" s="51"/>
      <c r="F187" s="51"/>
      <c r="G187" s="51"/>
      <c r="H187" s="51"/>
      <c r="I187" s="31" t="str">
        <f t="shared" si="52"/>
        <v/>
      </c>
      <c r="J187" s="30" t="str">
        <f t="shared" si="56"/>
        <v/>
      </c>
      <c r="K187" s="30" t="str">
        <f>IF(J187="","",IF(#REF!-J187&lt;=$C$10/IF($A$12=1,1,10),"ABOVE",IF(#REF!-J187&lt;=($C$14+$C$10/IF($A$12=1,1,10)),"CHAM","BELOW")))</f>
        <v/>
      </c>
      <c r="L187" s="30" t="str">
        <f t="shared" si="53"/>
        <v/>
      </c>
      <c r="M187" s="31" t="str">
        <f t="shared" si="54"/>
        <v/>
      </c>
      <c r="N187" s="31" t="str">
        <f t="shared" si="55"/>
        <v/>
      </c>
      <c r="O187" s="31" t="str">
        <f t="shared" si="58"/>
        <v/>
      </c>
      <c r="P187" s="30" t="str">
        <f t="shared" si="57"/>
        <v/>
      </c>
      <c r="Q187" s="30" t="str">
        <f t="shared" si="59"/>
        <v/>
      </c>
      <c r="R187" s="30" t="str">
        <f t="shared" si="60"/>
        <v/>
      </c>
      <c r="S187" s="31" t="str">
        <f t="shared" si="61"/>
        <v/>
      </c>
      <c r="T187" s="31" t="str">
        <f t="shared" si="62"/>
        <v/>
      </c>
      <c r="U187" s="31" t="str">
        <f t="shared" si="63"/>
        <v/>
      </c>
      <c r="V187" s="31" t="str">
        <f t="shared" si="64"/>
        <v/>
      </c>
      <c r="W187" s="31" t="e">
        <f t="shared" si="65"/>
        <v>#VALUE!</v>
      </c>
      <c r="X187" s="31" t="str">
        <f t="shared" si="66"/>
        <v/>
      </c>
      <c r="Y187" s="31" t="str">
        <f t="shared" si="67"/>
        <v/>
      </c>
      <c r="Z187" s="31" t="str">
        <f t="shared" si="68"/>
        <v/>
      </c>
      <c r="AA187" s="31" t="str">
        <f t="shared" si="69"/>
        <v/>
      </c>
      <c r="AB187" s="31" t="str">
        <f t="shared" si="70"/>
        <v/>
      </c>
      <c r="AC187" s="24"/>
      <c r="AD187" s="22"/>
      <c r="AE187" s="24"/>
    </row>
    <row r="188" spans="1:31" x14ac:dyDescent="0.25">
      <c r="A188" s="24"/>
      <c r="B188" s="51"/>
      <c r="C188" s="51"/>
      <c r="D188" s="51"/>
      <c r="E188" s="51"/>
      <c r="F188" s="51"/>
      <c r="G188" s="51"/>
      <c r="H188" s="51"/>
      <c r="I188" s="31" t="str">
        <f t="shared" si="52"/>
        <v/>
      </c>
      <c r="J188" s="30" t="str">
        <f t="shared" si="56"/>
        <v/>
      </c>
      <c r="K188" s="30" t="str">
        <f>IF(J188="","",IF(#REF!-J188&lt;=$C$10/IF($A$12=1,1,10),"ABOVE",IF(#REF!-J188&lt;=($C$14+$C$10/IF($A$12=1,1,10)),"CHAM","BELOW")))</f>
        <v/>
      </c>
      <c r="L188" s="30" t="str">
        <f t="shared" si="53"/>
        <v/>
      </c>
      <c r="M188" s="31" t="str">
        <f t="shared" si="54"/>
        <v/>
      </c>
      <c r="N188" s="31" t="str">
        <f t="shared" si="55"/>
        <v/>
      </c>
      <c r="O188" s="31" t="str">
        <f t="shared" si="58"/>
        <v/>
      </c>
      <c r="P188" s="30" t="str">
        <f t="shared" si="57"/>
        <v/>
      </c>
      <c r="Q188" s="30" t="str">
        <f t="shared" si="59"/>
        <v/>
      </c>
      <c r="R188" s="30" t="str">
        <f t="shared" si="60"/>
        <v/>
      </c>
      <c r="S188" s="31" t="str">
        <f t="shared" si="61"/>
        <v/>
      </c>
      <c r="T188" s="31" t="str">
        <f t="shared" si="62"/>
        <v/>
      </c>
      <c r="U188" s="31" t="str">
        <f t="shared" si="63"/>
        <v/>
      </c>
      <c r="V188" s="31" t="str">
        <f t="shared" si="64"/>
        <v/>
      </c>
      <c r="W188" s="31" t="e">
        <f t="shared" si="65"/>
        <v>#VALUE!</v>
      </c>
      <c r="X188" s="31" t="str">
        <f t="shared" si="66"/>
        <v/>
      </c>
      <c r="Y188" s="31" t="str">
        <f t="shared" si="67"/>
        <v/>
      </c>
      <c r="Z188" s="31" t="str">
        <f t="shared" si="68"/>
        <v/>
      </c>
      <c r="AA188" s="31" t="str">
        <f t="shared" si="69"/>
        <v/>
      </c>
      <c r="AB188" s="31" t="str">
        <f t="shared" si="70"/>
        <v/>
      </c>
      <c r="AC188" s="24"/>
      <c r="AD188" s="22"/>
      <c r="AE188" s="24"/>
    </row>
    <row r="189" spans="1:31" x14ac:dyDescent="0.25">
      <c r="A189" s="24"/>
      <c r="B189" s="51"/>
      <c r="C189" s="51"/>
      <c r="D189" s="51"/>
      <c r="E189" s="51"/>
      <c r="F189" s="51"/>
      <c r="G189" s="51"/>
      <c r="H189" s="51"/>
      <c r="I189" s="31" t="str">
        <f t="shared" si="52"/>
        <v/>
      </c>
      <c r="J189" s="30" t="str">
        <f t="shared" si="56"/>
        <v/>
      </c>
      <c r="K189" s="30" t="str">
        <f>IF(J189="","",IF(#REF!-J189&lt;=$C$10/IF($A$12=1,1,10),"ABOVE",IF(#REF!-J189&lt;=($C$14+$C$10/IF($A$12=1,1,10)),"CHAM","BELOW")))</f>
        <v/>
      </c>
      <c r="L189" s="30" t="str">
        <f t="shared" si="53"/>
        <v/>
      </c>
      <c r="M189" s="31" t="str">
        <f t="shared" si="54"/>
        <v/>
      </c>
      <c r="N189" s="31" t="str">
        <f t="shared" si="55"/>
        <v/>
      </c>
      <c r="O189" s="31" t="str">
        <f t="shared" si="58"/>
        <v/>
      </c>
      <c r="P189" s="30" t="str">
        <f t="shared" si="57"/>
        <v/>
      </c>
      <c r="Q189" s="30" t="str">
        <f t="shared" si="59"/>
        <v/>
      </c>
      <c r="R189" s="30" t="str">
        <f t="shared" si="60"/>
        <v/>
      </c>
      <c r="S189" s="31" t="str">
        <f t="shared" si="61"/>
        <v/>
      </c>
      <c r="T189" s="31" t="str">
        <f t="shared" si="62"/>
        <v/>
      </c>
      <c r="U189" s="31" t="str">
        <f t="shared" si="63"/>
        <v/>
      </c>
      <c r="V189" s="31" t="str">
        <f t="shared" si="64"/>
        <v/>
      </c>
      <c r="W189" s="31" t="e">
        <f t="shared" si="65"/>
        <v>#VALUE!</v>
      </c>
      <c r="X189" s="31" t="str">
        <f t="shared" si="66"/>
        <v/>
      </c>
      <c r="Y189" s="31" t="str">
        <f t="shared" si="67"/>
        <v/>
      </c>
      <c r="Z189" s="31" t="str">
        <f t="shared" si="68"/>
        <v/>
      </c>
      <c r="AA189" s="31" t="str">
        <f t="shared" si="69"/>
        <v/>
      </c>
      <c r="AB189" s="31" t="str">
        <f t="shared" si="70"/>
        <v/>
      </c>
      <c r="AC189" s="24"/>
      <c r="AD189" s="22"/>
      <c r="AE189" s="24"/>
    </row>
    <row r="190" spans="1:31" x14ac:dyDescent="0.25">
      <c r="A190" s="24"/>
      <c r="B190" s="51"/>
      <c r="C190" s="51"/>
      <c r="D190" s="51"/>
      <c r="E190" s="51"/>
      <c r="F190" s="51"/>
      <c r="G190" s="51"/>
      <c r="H190" s="51"/>
      <c r="I190" s="31" t="str">
        <f t="shared" si="52"/>
        <v/>
      </c>
      <c r="J190" s="30" t="str">
        <f t="shared" si="56"/>
        <v/>
      </c>
      <c r="K190" s="30" t="str">
        <f>IF(J190="","",IF(#REF!-J190&lt;=$C$10/IF($A$12=1,1,10),"ABOVE",IF(#REF!-J190&lt;=($C$14+$C$10/IF($A$12=1,1,10)),"CHAM","BELOW")))</f>
        <v/>
      </c>
      <c r="L190" s="30" t="str">
        <f t="shared" si="53"/>
        <v/>
      </c>
      <c r="M190" s="31" t="str">
        <f t="shared" si="54"/>
        <v/>
      </c>
      <c r="N190" s="31" t="str">
        <f t="shared" si="55"/>
        <v/>
      </c>
      <c r="O190" s="31" t="str">
        <f t="shared" si="58"/>
        <v/>
      </c>
      <c r="P190" s="30" t="str">
        <f t="shared" si="57"/>
        <v/>
      </c>
      <c r="Q190" s="30" t="str">
        <f t="shared" si="59"/>
        <v/>
      </c>
      <c r="R190" s="30" t="str">
        <f t="shared" si="60"/>
        <v/>
      </c>
      <c r="S190" s="31" t="str">
        <f t="shared" si="61"/>
        <v/>
      </c>
      <c r="T190" s="31" t="str">
        <f t="shared" si="62"/>
        <v/>
      </c>
      <c r="U190" s="31" t="str">
        <f t="shared" si="63"/>
        <v/>
      </c>
      <c r="V190" s="31" t="str">
        <f t="shared" si="64"/>
        <v/>
      </c>
      <c r="W190" s="31" t="e">
        <f t="shared" si="65"/>
        <v>#VALUE!</v>
      </c>
      <c r="X190" s="31" t="str">
        <f t="shared" si="66"/>
        <v/>
      </c>
      <c r="Y190" s="31" t="str">
        <f t="shared" si="67"/>
        <v/>
      </c>
      <c r="Z190" s="31" t="str">
        <f t="shared" si="68"/>
        <v/>
      </c>
      <c r="AA190" s="31" t="str">
        <f t="shared" si="69"/>
        <v/>
      </c>
      <c r="AB190" s="31" t="str">
        <f t="shared" si="70"/>
        <v/>
      </c>
      <c r="AC190" s="24"/>
      <c r="AD190" s="22"/>
      <c r="AE190" s="24"/>
    </row>
    <row r="191" spans="1:31" x14ac:dyDescent="0.25">
      <c r="A191" s="24"/>
      <c r="B191" s="51"/>
      <c r="C191" s="51"/>
      <c r="D191" s="51"/>
      <c r="E191" s="51"/>
      <c r="F191" s="51"/>
      <c r="G191" s="51"/>
      <c r="H191" s="51"/>
      <c r="I191" s="31" t="str">
        <f t="shared" si="52"/>
        <v/>
      </c>
      <c r="J191" s="30" t="str">
        <f t="shared" si="56"/>
        <v/>
      </c>
      <c r="K191" s="30" t="str">
        <f>IF(J191="","",IF(#REF!-J191&lt;=$C$10/IF($A$12=1,1,10),"ABOVE",IF(#REF!-J191&lt;=($C$14+$C$10/IF($A$12=1,1,10)),"CHAM","BELOW")))</f>
        <v/>
      </c>
      <c r="L191" s="30" t="str">
        <f t="shared" si="53"/>
        <v/>
      </c>
      <c r="M191" s="31" t="str">
        <f t="shared" si="54"/>
        <v/>
      </c>
      <c r="N191" s="31" t="str">
        <f t="shared" si="55"/>
        <v/>
      </c>
      <c r="O191" s="31" t="str">
        <f t="shared" si="58"/>
        <v/>
      </c>
      <c r="P191" s="30" t="str">
        <f t="shared" si="57"/>
        <v/>
      </c>
      <c r="Q191" s="30" t="str">
        <f t="shared" si="59"/>
        <v/>
      </c>
      <c r="R191" s="30" t="str">
        <f t="shared" si="60"/>
        <v/>
      </c>
      <c r="S191" s="31" t="str">
        <f t="shared" si="61"/>
        <v/>
      </c>
      <c r="T191" s="31" t="str">
        <f t="shared" si="62"/>
        <v/>
      </c>
      <c r="U191" s="31" t="str">
        <f t="shared" si="63"/>
        <v/>
      </c>
      <c r="V191" s="31" t="str">
        <f t="shared" si="64"/>
        <v/>
      </c>
      <c r="W191" s="31" t="e">
        <f t="shared" si="65"/>
        <v>#VALUE!</v>
      </c>
      <c r="X191" s="31" t="str">
        <f t="shared" si="66"/>
        <v/>
      </c>
      <c r="Y191" s="31" t="str">
        <f t="shared" si="67"/>
        <v/>
      </c>
      <c r="Z191" s="31" t="str">
        <f t="shared" si="68"/>
        <v/>
      </c>
      <c r="AA191" s="31" t="str">
        <f t="shared" si="69"/>
        <v/>
      </c>
      <c r="AB191" s="31" t="str">
        <f t="shared" si="70"/>
        <v/>
      </c>
      <c r="AC191" s="24"/>
      <c r="AD191" s="22"/>
      <c r="AE191" s="24"/>
    </row>
    <row r="192" spans="1:31" x14ac:dyDescent="0.25">
      <c r="A192" s="24"/>
      <c r="B192" s="51"/>
      <c r="C192" s="51"/>
      <c r="D192" s="51"/>
      <c r="E192" s="51"/>
      <c r="F192" s="51"/>
      <c r="G192" s="51"/>
      <c r="H192" s="51"/>
      <c r="I192" s="31" t="str">
        <f t="shared" si="52"/>
        <v/>
      </c>
      <c r="J192" s="30" t="str">
        <f t="shared" si="56"/>
        <v/>
      </c>
      <c r="K192" s="30" t="str">
        <f>IF(J192="","",IF(#REF!-J192&lt;=$C$10/IF($A$12=1,1,10),"ABOVE",IF(#REF!-J192&lt;=($C$14+$C$10/IF($A$12=1,1,10)),"CHAM","BELOW")))</f>
        <v/>
      </c>
      <c r="L192" s="30" t="str">
        <f t="shared" si="53"/>
        <v/>
      </c>
      <c r="M192" s="31" t="str">
        <f t="shared" si="54"/>
        <v/>
      </c>
      <c r="N192" s="31" t="str">
        <f t="shared" si="55"/>
        <v/>
      </c>
      <c r="O192" s="31" t="str">
        <f t="shared" si="58"/>
        <v/>
      </c>
      <c r="P192" s="30" t="str">
        <f t="shared" si="57"/>
        <v/>
      </c>
      <c r="Q192" s="30" t="str">
        <f t="shared" si="59"/>
        <v/>
      </c>
      <c r="R192" s="30" t="str">
        <f t="shared" si="60"/>
        <v/>
      </c>
      <c r="S192" s="31" t="str">
        <f t="shared" si="61"/>
        <v/>
      </c>
      <c r="T192" s="31" t="str">
        <f t="shared" si="62"/>
        <v/>
      </c>
      <c r="U192" s="31" t="str">
        <f t="shared" si="63"/>
        <v/>
      </c>
      <c r="V192" s="31" t="str">
        <f t="shared" si="64"/>
        <v/>
      </c>
      <c r="W192" s="31" t="e">
        <f t="shared" si="65"/>
        <v>#VALUE!</v>
      </c>
      <c r="X192" s="31" t="str">
        <f t="shared" si="66"/>
        <v/>
      </c>
      <c r="Y192" s="31" t="str">
        <f t="shared" si="67"/>
        <v/>
      </c>
      <c r="Z192" s="31" t="str">
        <f t="shared" si="68"/>
        <v/>
      </c>
      <c r="AA192" s="31" t="str">
        <f t="shared" si="69"/>
        <v/>
      </c>
      <c r="AB192" s="31" t="str">
        <f t="shared" si="70"/>
        <v/>
      </c>
      <c r="AC192" s="24"/>
      <c r="AD192" s="22"/>
      <c r="AE192" s="24"/>
    </row>
    <row r="193" spans="1:31" x14ac:dyDescent="0.25">
      <c r="A193" s="24"/>
      <c r="B193" s="51"/>
      <c r="C193" s="51"/>
      <c r="D193" s="51"/>
      <c r="E193" s="51"/>
      <c r="F193" s="51"/>
      <c r="G193" s="51"/>
      <c r="H193" s="51"/>
      <c r="I193" s="31" t="str">
        <f t="shared" si="52"/>
        <v/>
      </c>
      <c r="J193" s="30" t="str">
        <f t="shared" si="56"/>
        <v/>
      </c>
      <c r="K193" s="30" t="str">
        <f>IF(J193="","",IF(#REF!-J193&lt;=$C$10/IF($A$12=1,1,10),"ABOVE",IF(#REF!-J193&lt;=($C$14+$C$10/IF($A$12=1,1,10)),"CHAM","BELOW")))</f>
        <v/>
      </c>
      <c r="L193" s="30" t="str">
        <f t="shared" si="53"/>
        <v/>
      </c>
      <c r="M193" s="31" t="str">
        <f t="shared" si="54"/>
        <v/>
      </c>
      <c r="N193" s="31" t="str">
        <f t="shared" si="55"/>
        <v/>
      </c>
      <c r="O193" s="31" t="str">
        <f t="shared" si="58"/>
        <v/>
      </c>
      <c r="P193" s="30" t="str">
        <f t="shared" si="57"/>
        <v/>
      </c>
      <c r="Q193" s="30" t="str">
        <f t="shared" si="59"/>
        <v/>
      </c>
      <c r="R193" s="30" t="str">
        <f t="shared" si="60"/>
        <v/>
      </c>
      <c r="S193" s="31" t="str">
        <f t="shared" si="61"/>
        <v/>
      </c>
      <c r="T193" s="31" t="str">
        <f t="shared" si="62"/>
        <v/>
      </c>
      <c r="U193" s="31" t="str">
        <f t="shared" si="63"/>
        <v/>
      </c>
      <c r="V193" s="31" t="str">
        <f t="shared" si="64"/>
        <v/>
      </c>
      <c r="W193" s="31" t="e">
        <f t="shared" si="65"/>
        <v>#VALUE!</v>
      </c>
      <c r="X193" s="31" t="str">
        <f t="shared" si="66"/>
        <v/>
      </c>
      <c r="Y193" s="31" t="str">
        <f t="shared" si="67"/>
        <v/>
      </c>
      <c r="Z193" s="31" t="str">
        <f t="shared" si="68"/>
        <v/>
      </c>
      <c r="AA193" s="31" t="str">
        <f t="shared" si="69"/>
        <v/>
      </c>
      <c r="AB193" s="31" t="str">
        <f t="shared" si="70"/>
        <v/>
      </c>
      <c r="AC193" s="24"/>
      <c r="AD193" s="22"/>
      <c r="AE193" s="24"/>
    </row>
    <row r="194" spans="1:31" x14ac:dyDescent="0.25">
      <c r="A194" s="24"/>
      <c r="B194" s="51"/>
      <c r="C194" s="51"/>
      <c r="D194" s="51"/>
      <c r="E194" s="51"/>
      <c r="F194" s="51"/>
      <c r="G194" s="51"/>
      <c r="H194" s="51"/>
      <c r="I194" s="31" t="str">
        <f t="shared" si="52"/>
        <v/>
      </c>
      <c r="J194" s="30" t="str">
        <f t="shared" si="56"/>
        <v/>
      </c>
      <c r="K194" s="30" t="str">
        <f>IF(J194="","",IF(#REF!-J194&lt;=$C$10/IF($A$12=1,1,10),"ABOVE",IF(#REF!-J194&lt;=($C$14+$C$10/IF($A$12=1,1,10)),"CHAM","BELOW")))</f>
        <v/>
      </c>
      <c r="L194" s="30" t="str">
        <f t="shared" si="53"/>
        <v/>
      </c>
      <c r="M194" s="31" t="str">
        <f t="shared" si="54"/>
        <v/>
      </c>
      <c r="N194" s="31" t="str">
        <f t="shared" si="55"/>
        <v/>
      </c>
      <c r="O194" s="31" t="str">
        <f t="shared" si="58"/>
        <v/>
      </c>
      <c r="P194" s="30" t="str">
        <f t="shared" si="57"/>
        <v/>
      </c>
      <c r="Q194" s="30" t="str">
        <f t="shared" si="59"/>
        <v/>
      </c>
      <c r="R194" s="30" t="str">
        <f t="shared" si="60"/>
        <v/>
      </c>
      <c r="S194" s="31" t="str">
        <f t="shared" si="61"/>
        <v/>
      </c>
      <c r="T194" s="31" t="str">
        <f t="shared" si="62"/>
        <v/>
      </c>
      <c r="U194" s="31" t="str">
        <f t="shared" si="63"/>
        <v/>
      </c>
      <c r="V194" s="31" t="str">
        <f t="shared" si="64"/>
        <v/>
      </c>
      <c r="W194" s="31" t="e">
        <f t="shared" si="65"/>
        <v>#VALUE!</v>
      </c>
      <c r="X194" s="31" t="str">
        <f t="shared" si="66"/>
        <v/>
      </c>
      <c r="Y194" s="31" t="str">
        <f t="shared" si="67"/>
        <v/>
      </c>
      <c r="Z194" s="31" t="str">
        <f t="shared" si="68"/>
        <v/>
      </c>
      <c r="AA194" s="31" t="str">
        <f t="shared" si="69"/>
        <v/>
      </c>
      <c r="AB194" s="31" t="str">
        <f t="shared" si="70"/>
        <v/>
      </c>
      <c r="AC194" s="24"/>
      <c r="AD194" s="22"/>
      <c r="AE194" s="24"/>
    </row>
    <row r="195" spans="1:31" x14ac:dyDescent="0.25">
      <c r="A195" s="24"/>
      <c r="B195" s="51"/>
      <c r="C195" s="51"/>
      <c r="D195" s="51"/>
      <c r="E195" s="51"/>
      <c r="F195" s="51"/>
      <c r="G195" s="51"/>
      <c r="H195" s="51"/>
      <c r="I195" s="31" t="str">
        <f t="shared" si="52"/>
        <v/>
      </c>
      <c r="J195" s="30" t="str">
        <f t="shared" si="56"/>
        <v/>
      </c>
      <c r="K195" s="30" t="str">
        <f>IF(J195="","",IF(#REF!-J195&lt;=$C$10/IF($A$12=1,1,10),"ABOVE",IF(#REF!-J195&lt;=($C$14+$C$10/IF($A$12=1,1,10)),"CHAM","BELOW")))</f>
        <v/>
      </c>
      <c r="L195" s="30" t="str">
        <f t="shared" si="53"/>
        <v/>
      </c>
      <c r="M195" s="31" t="str">
        <f t="shared" si="54"/>
        <v/>
      </c>
      <c r="N195" s="31" t="str">
        <f t="shared" si="55"/>
        <v/>
      </c>
      <c r="O195" s="31" t="str">
        <f t="shared" si="58"/>
        <v/>
      </c>
      <c r="P195" s="30" t="str">
        <f t="shared" si="57"/>
        <v/>
      </c>
      <c r="Q195" s="30" t="str">
        <f t="shared" si="59"/>
        <v/>
      </c>
      <c r="R195" s="30" t="str">
        <f t="shared" si="60"/>
        <v/>
      </c>
      <c r="S195" s="31" t="str">
        <f t="shared" si="61"/>
        <v/>
      </c>
      <c r="T195" s="31" t="str">
        <f t="shared" si="62"/>
        <v/>
      </c>
      <c r="U195" s="31" t="str">
        <f t="shared" si="63"/>
        <v/>
      </c>
      <c r="V195" s="31" t="str">
        <f t="shared" si="64"/>
        <v/>
      </c>
      <c r="W195" s="31" t="e">
        <f t="shared" si="65"/>
        <v>#VALUE!</v>
      </c>
      <c r="X195" s="31" t="str">
        <f t="shared" si="66"/>
        <v/>
      </c>
      <c r="Y195" s="31" t="str">
        <f t="shared" si="67"/>
        <v/>
      </c>
      <c r="Z195" s="31" t="str">
        <f t="shared" si="68"/>
        <v/>
      </c>
      <c r="AA195" s="31" t="str">
        <f t="shared" si="69"/>
        <v/>
      </c>
      <c r="AB195" s="31" t="str">
        <f t="shared" si="70"/>
        <v/>
      </c>
      <c r="AC195" s="24"/>
      <c r="AD195" s="22"/>
      <c r="AE195" s="24"/>
    </row>
    <row r="196" spans="1:31" x14ac:dyDescent="0.25">
      <c r="A196" s="24"/>
      <c r="B196" s="51"/>
      <c r="C196" s="51"/>
      <c r="D196" s="51"/>
      <c r="E196" s="51"/>
      <c r="F196" s="51"/>
      <c r="G196" s="51"/>
      <c r="H196" s="51"/>
      <c r="I196" s="31" t="str">
        <f t="shared" si="52"/>
        <v/>
      </c>
      <c r="J196" s="30" t="str">
        <f t="shared" si="56"/>
        <v/>
      </c>
      <c r="K196" s="30" t="str">
        <f>IF(J196="","",IF(#REF!-J196&lt;=$C$10/IF($A$12=1,1,10),"ABOVE",IF(#REF!-J196&lt;=($C$14+$C$10/IF($A$12=1,1,10)),"CHAM","BELOW")))</f>
        <v/>
      </c>
      <c r="L196" s="30" t="str">
        <f t="shared" si="53"/>
        <v/>
      </c>
      <c r="M196" s="31" t="str">
        <f t="shared" si="54"/>
        <v/>
      </c>
      <c r="N196" s="31" t="str">
        <f t="shared" si="55"/>
        <v/>
      </c>
      <c r="O196" s="31" t="str">
        <f t="shared" si="58"/>
        <v/>
      </c>
      <c r="P196" s="30" t="str">
        <f t="shared" si="57"/>
        <v/>
      </c>
      <c r="Q196" s="30" t="str">
        <f t="shared" si="59"/>
        <v/>
      </c>
      <c r="R196" s="30" t="str">
        <f t="shared" si="60"/>
        <v/>
      </c>
      <c r="S196" s="31" t="str">
        <f t="shared" si="61"/>
        <v/>
      </c>
      <c r="T196" s="31" t="str">
        <f t="shared" si="62"/>
        <v/>
      </c>
      <c r="U196" s="31" t="str">
        <f t="shared" si="63"/>
        <v/>
      </c>
      <c r="V196" s="31" t="str">
        <f t="shared" si="64"/>
        <v/>
      </c>
      <c r="W196" s="31" t="e">
        <f t="shared" si="65"/>
        <v>#VALUE!</v>
      </c>
      <c r="X196" s="31" t="str">
        <f t="shared" si="66"/>
        <v/>
      </c>
      <c r="Y196" s="31" t="str">
        <f t="shared" si="67"/>
        <v/>
      </c>
      <c r="Z196" s="31" t="str">
        <f t="shared" si="68"/>
        <v/>
      </c>
      <c r="AA196" s="31" t="str">
        <f t="shared" si="69"/>
        <v/>
      </c>
      <c r="AB196" s="31" t="str">
        <f t="shared" si="70"/>
        <v/>
      </c>
      <c r="AC196" s="24"/>
      <c r="AD196" s="22"/>
      <c r="AE196" s="24"/>
    </row>
    <row r="197" spans="1:31" x14ac:dyDescent="0.25">
      <c r="A197" s="24"/>
      <c r="B197" s="51"/>
      <c r="C197" s="51"/>
      <c r="D197" s="51"/>
      <c r="E197" s="51"/>
      <c r="F197" s="51"/>
      <c r="G197" s="51"/>
      <c r="H197" s="51"/>
      <c r="I197" s="31" t="str">
        <f t="shared" si="52"/>
        <v/>
      </c>
      <c r="J197" s="30" t="str">
        <f t="shared" si="56"/>
        <v/>
      </c>
      <c r="K197" s="30" t="str">
        <f>IF(J197="","",IF(#REF!-J197&lt;=$C$10/IF($A$12=1,1,10),"ABOVE",IF(#REF!-J197&lt;=($C$14+$C$10/IF($A$12=1,1,10)),"CHAM","BELOW")))</f>
        <v/>
      </c>
      <c r="L197" s="30" t="str">
        <f t="shared" si="53"/>
        <v/>
      </c>
      <c r="M197" s="31" t="str">
        <f t="shared" si="54"/>
        <v/>
      </c>
      <c r="N197" s="31" t="str">
        <f t="shared" si="55"/>
        <v/>
      </c>
      <c r="O197" s="31" t="str">
        <f t="shared" si="58"/>
        <v/>
      </c>
      <c r="P197" s="30" t="str">
        <f t="shared" si="57"/>
        <v/>
      </c>
      <c r="Q197" s="30" t="str">
        <f t="shared" si="59"/>
        <v/>
      </c>
      <c r="R197" s="30" t="str">
        <f t="shared" si="60"/>
        <v/>
      </c>
      <c r="S197" s="31" t="str">
        <f t="shared" si="61"/>
        <v/>
      </c>
      <c r="T197" s="31" t="str">
        <f t="shared" si="62"/>
        <v/>
      </c>
      <c r="U197" s="31" t="str">
        <f t="shared" si="63"/>
        <v/>
      </c>
      <c r="V197" s="31" t="str">
        <f t="shared" si="64"/>
        <v/>
      </c>
      <c r="W197" s="31" t="e">
        <f t="shared" si="65"/>
        <v>#VALUE!</v>
      </c>
      <c r="X197" s="31" t="str">
        <f t="shared" si="66"/>
        <v/>
      </c>
      <c r="Y197" s="31" t="str">
        <f t="shared" si="67"/>
        <v/>
      </c>
      <c r="Z197" s="31" t="str">
        <f t="shared" si="68"/>
        <v/>
      </c>
      <c r="AA197" s="31" t="str">
        <f t="shared" si="69"/>
        <v/>
      </c>
      <c r="AB197" s="31" t="str">
        <f t="shared" si="70"/>
        <v/>
      </c>
      <c r="AC197" s="24"/>
      <c r="AD197" s="22"/>
      <c r="AE197" s="24"/>
    </row>
    <row r="198" spans="1:31" x14ac:dyDescent="0.25">
      <c r="A198" s="24"/>
      <c r="B198" s="51"/>
      <c r="C198" s="51"/>
      <c r="D198" s="51"/>
      <c r="E198" s="51"/>
      <c r="F198" s="51"/>
      <c r="G198" s="51"/>
      <c r="H198" s="51"/>
      <c r="I198" s="31" t="str">
        <f t="shared" si="52"/>
        <v/>
      </c>
      <c r="J198" s="30" t="str">
        <f t="shared" si="56"/>
        <v/>
      </c>
      <c r="K198" s="30" t="str">
        <f>IF(J198="","",IF(#REF!-J198&lt;=$C$10/IF($A$12=1,1,10),"ABOVE",IF(#REF!-J198&lt;=($C$14+$C$10/IF($A$12=1,1,10)),"CHAM","BELOW")))</f>
        <v/>
      </c>
      <c r="L198" s="30" t="str">
        <f t="shared" si="53"/>
        <v/>
      </c>
      <c r="M198" s="31" t="str">
        <f t="shared" si="54"/>
        <v/>
      </c>
      <c r="N198" s="31" t="str">
        <f t="shared" si="55"/>
        <v/>
      </c>
      <c r="O198" s="31" t="str">
        <f t="shared" si="58"/>
        <v/>
      </c>
      <c r="P198" s="30" t="str">
        <f t="shared" si="57"/>
        <v/>
      </c>
      <c r="Q198" s="30" t="str">
        <f t="shared" si="59"/>
        <v/>
      </c>
      <c r="R198" s="30" t="str">
        <f t="shared" si="60"/>
        <v/>
      </c>
      <c r="S198" s="31" t="str">
        <f t="shared" si="61"/>
        <v/>
      </c>
      <c r="T198" s="31" t="str">
        <f t="shared" si="62"/>
        <v/>
      </c>
      <c r="U198" s="31" t="str">
        <f t="shared" si="63"/>
        <v/>
      </c>
      <c r="V198" s="31" t="str">
        <f t="shared" si="64"/>
        <v/>
      </c>
      <c r="W198" s="31" t="e">
        <f t="shared" si="65"/>
        <v>#VALUE!</v>
      </c>
      <c r="X198" s="31" t="str">
        <f t="shared" si="66"/>
        <v/>
      </c>
      <c r="Y198" s="31" t="str">
        <f t="shared" si="67"/>
        <v/>
      </c>
      <c r="Z198" s="31" t="str">
        <f t="shared" si="68"/>
        <v/>
      </c>
      <c r="AA198" s="31" t="str">
        <f t="shared" si="69"/>
        <v/>
      </c>
      <c r="AB198" s="31" t="str">
        <f t="shared" si="70"/>
        <v/>
      </c>
      <c r="AC198" s="24"/>
      <c r="AD198" s="22"/>
      <c r="AE198" s="24"/>
    </row>
    <row r="199" spans="1:31" x14ac:dyDescent="0.25">
      <c r="A199" s="24"/>
      <c r="B199" s="51"/>
      <c r="C199" s="51"/>
      <c r="D199" s="51"/>
      <c r="E199" s="51"/>
      <c r="F199" s="51"/>
      <c r="G199" s="51"/>
      <c r="H199" s="51"/>
      <c r="I199" s="31" t="str">
        <f t="shared" si="52"/>
        <v/>
      </c>
      <c r="J199" s="30" t="str">
        <f t="shared" si="56"/>
        <v/>
      </c>
      <c r="K199" s="30" t="str">
        <f>IF(J199="","",IF(#REF!-J199&lt;=$C$10/IF($A$12=1,1,10),"ABOVE",IF(#REF!-J199&lt;=($C$14+$C$10/IF($A$12=1,1,10)),"CHAM","BELOW")))</f>
        <v/>
      </c>
      <c r="L199" s="30" t="str">
        <f t="shared" si="53"/>
        <v/>
      </c>
      <c r="M199" s="31" t="str">
        <f t="shared" si="54"/>
        <v/>
      </c>
      <c r="N199" s="31" t="str">
        <f t="shared" si="55"/>
        <v/>
      </c>
      <c r="O199" s="31" t="str">
        <f t="shared" si="58"/>
        <v/>
      </c>
      <c r="P199" s="30" t="str">
        <f t="shared" si="57"/>
        <v/>
      </c>
      <c r="Q199" s="30" t="str">
        <f t="shared" si="59"/>
        <v/>
      </c>
      <c r="R199" s="30" t="str">
        <f t="shared" si="60"/>
        <v/>
      </c>
      <c r="S199" s="31" t="str">
        <f t="shared" si="61"/>
        <v/>
      </c>
      <c r="T199" s="31" t="str">
        <f t="shared" si="62"/>
        <v/>
      </c>
      <c r="U199" s="31" t="str">
        <f t="shared" si="63"/>
        <v/>
      </c>
      <c r="V199" s="31" t="str">
        <f t="shared" si="64"/>
        <v/>
      </c>
      <c r="W199" s="31" t="e">
        <f t="shared" si="65"/>
        <v>#VALUE!</v>
      </c>
      <c r="X199" s="31" t="str">
        <f t="shared" si="66"/>
        <v/>
      </c>
      <c r="Y199" s="31" t="str">
        <f t="shared" si="67"/>
        <v/>
      </c>
      <c r="Z199" s="31" t="str">
        <f t="shared" si="68"/>
        <v/>
      </c>
      <c r="AA199" s="31" t="str">
        <f t="shared" si="69"/>
        <v/>
      </c>
      <c r="AB199" s="31" t="str">
        <f t="shared" si="70"/>
        <v/>
      </c>
      <c r="AC199" s="24"/>
      <c r="AD199" s="22"/>
      <c r="AE199" s="24"/>
    </row>
    <row r="200" spans="1:31" x14ac:dyDescent="0.25">
      <c r="A200" s="24"/>
      <c r="B200" s="51"/>
      <c r="C200" s="51"/>
      <c r="D200" s="51"/>
      <c r="E200" s="51"/>
      <c r="F200" s="51"/>
      <c r="G200" s="51"/>
      <c r="H200" s="51"/>
      <c r="I200" s="31" t="str">
        <f t="shared" si="52"/>
        <v/>
      </c>
      <c r="J200" s="30" t="str">
        <f t="shared" si="56"/>
        <v/>
      </c>
      <c r="K200" s="30" t="str">
        <f>IF(J200="","",IF(#REF!-J200&lt;=$C$10/IF($A$12=1,1,10),"ABOVE",IF(#REF!-J200&lt;=($C$14+$C$10/IF($A$12=1,1,10)),"CHAM","BELOW")))</f>
        <v/>
      </c>
      <c r="L200" s="30" t="str">
        <f t="shared" si="53"/>
        <v/>
      </c>
      <c r="M200" s="31" t="str">
        <f t="shared" si="54"/>
        <v/>
      </c>
      <c r="N200" s="31" t="str">
        <f t="shared" si="55"/>
        <v/>
      </c>
      <c r="O200" s="31" t="str">
        <f t="shared" si="58"/>
        <v/>
      </c>
      <c r="P200" s="30" t="str">
        <f t="shared" si="57"/>
        <v/>
      </c>
      <c r="Q200" s="30" t="str">
        <f t="shared" si="59"/>
        <v/>
      </c>
      <c r="R200" s="30" t="str">
        <f t="shared" si="60"/>
        <v/>
      </c>
      <c r="S200" s="31" t="str">
        <f t="shared" si="61"/>
        <v/>
      </c>
      <c r="T200" s="31" t="str">
        <f t="shared" si="62"/>
        <v/>
      </c>
      <c r="U200" s="31" t="str">
        <f t="shared" si="63"/>
        <v/>
      </c>
      <c r="V200" s="31" t="str">
        <f t="shared" si="64"/>
        <v/>
      </c>
      <c r="W200" s="31" t="e">
        <f t="shared" si="65"/>
        <v>#VALUE!</v>
      </c>
      <c r="X200" s="31" t="str">
        <f t="shared" si="66"/>
        <v/>
      </c>
      <c r="Y200" s="31" t="str">
        <f t="shared" si="67"/>
        <v/>
      </c>
      <c r="Z200" s="31" t="str">
        <f t="shared" si="68"/>
        <v/>
      </c>
      <c r="AA200" s="31" t="str">
        <f t="shared" si="69"/>
        <v/>
      </c>
      <c r="AB200" s="31" t="str">
        <f t="shared" si="70"/>
        <v/>
      </c>
      <c r="AC200" s="24"/>
      <c r="AD200" s="22"/>
      <c r="AE200" s="24"/>
    </row>
    <row r="201" spans="1:31" x14ac:dyDescent="0.25">
      <c r="A201" s="24"/>
      <c r="B201" s="51"/>
      <c r="C201" s="51"/>
      <c r="D201" s="51"/>
      <c r="E201" s="51"/>
      <c r="F201" s="51"/>
      <c r="G201" s="51"/>
      <c r="H201" s="51"/>
      <c r="I201" s="31" t="str">
        <f t="shared" si="52"/>
        <v/>
      </c>
      <c r="J201" s="30" t="str">
        <f t="shared" si="56"/>
        <v/>
      </c>
      <c r="K201" s="30" t="str">
        <f>IF(J201="","",IF(#REF!-J201&lt;=$C$10/IF($A$12=1,1,10),"ABOVE",IF(#REF!-J201&lt;=($C$14+$C$10/IF($A$12=1,1,10)),"CHAM","BELOW")))</f>
        <v/>
      </c>
      <c r="L201" s="30" t="str">
        <f t="shared" si="53"/>
        <v/>
      </c>
      <c r="M201" s="31" t="str">
        <f t="shared" si="54"/>
        <v/>
      </c>
      <c r="N201" s="31" t="str">
        <f t="shared" si="55"/>
        <v/>
      </c>
      <c r="O201" s="31" t="str">
        <f t="shared" si="58"/>
        <v/>
      </c>
      <c r="P201" s="30" t="str">
        <f t="shared" si="57"/>
        <v/>
      </c>
      <c r="Q201" s="30" t="str">
        <f t="shared" si="59"/>
        <v/>
      </c>
      <c r="R201" s="30" t="str">
        <f t="shared" si="60"/>
        <v/>
      </c>
      <c r="S201" s="31" t="str">
        <f t="shared" si="61"/>
        <v/>
      </c>
      <c r="T201" s="31" t="str">
        <f t="shared" si="62"/>
        <v/>
      </c>
      <c r="U201" s="31" t="str">
        <f t="shared" si="63"/>
        <v/>
      </c>
      <c r="V201" s="31" t="str">
        <f t="shared" si="64"/>
        <v/>
      </c>
      <c r="W201" s="31" t="e">
        <f t="shared" si="65"/>
        <v>#VALUE!</v>
      </c>
      <c r="X201" s="31" t="str">
        <f t="shared" si="66"/>
        <v/>
      </c>
      <c r="Y201" s="31" t="str">
        <f t="shared" si="67"/>
        <v/>
      </c>
      <c r="Z201" s="31" t="str">
        <f t="shared" si="68"/>
        <v/>
      </c>
      <c r="AA201" s="31" t="str">
        <f t="shared" si="69"/>
        <v/>
      </c>
      <c r="AB201" s="31" t="str">
        <f t="shared" si="70"/>
        <v/>
      </c>
      <c r="AC201" s="24"/>
      <c r="AD201" s="22"/>
      <c r="AE201" s="24"/>
    </row>
    <row r="202" spans="1:31" x14ac:dyDescent="0.25">
      <c r="A202" s="24"/>
      <c r="B202" s="51"/>
      <c r="C202" s="51"/>
      <c r="D202" s="51"/>
      <c r="E202" s="51"/>
      <c r="F202" s="51"/>
      <c r="G202" s="51"/>
      <c r="H202" s="51"/>
      <c r="I202" s="31" t="str">
        <f t="shared" si="52"/>
        <v/>
      </c>
      <c r="J202" s="30" t="str">
        <f t="shared" si="56"/>
        <v/>
      </c>
      <c r="K202" s="30" t="str">
        <f>IF(J202="","",IF(#REF!-J202&lt;=$C$10/IF($A$12=1,1,10),"ABOVE",IF(#REF!-J202&lt;=($C$14+$C$10/IF($A$12=1,1,10)),"CHAM","BELOW")))</f>
        <v/>
      </c>
      <c r="L202" s="30" t="str">
        <f t="shared" si="53"/>
        <v/>
      </c>
      <c r="M202" s="31" t="str">
        <f t="shared" si="54"/>
        <v/>
      </c>
      <c r="N202" s="31" t="str">
        <f t="shared" si="55"/>
        <v/>
      </c>
      <c r="O202" s="31" t="str">
        <f t="shared" si="58"/>
        <v/>
      </c>
      <c r="P202" s="30" t="str">
        <f t="shared" si="57"/>
        <v/>
      </c>
      <c r="Q202" s="30" t="str">
        <f t="shared" si="59"/>
        <v/>
      </c>
      <c r="R202" s="30" t="str">
        <f t="shared" si="60"/>
        <v/>
      </c>
      <c r="S202" s="31" t="str">
        <f t="shared" si="61"/>
        <v/>
      </c>
      <c r="T202" s="31" t="str">
        <f t="shared" si="62"/>
        <v/>
      </c>
      <c r="U202" s="31" t="str">
        <f t="shared" si="63"/>
        <v/>
      </c>
      <c r="V202" s="31" t="str">
        <f t="shared" si="64"/>
        <v/>
      </c>
      <c r="W202" s="31" t="e">
        <f t="shared" si="65"/>
        <v>#VALUE!</v>
      </c>
      <c r="X202" s="31" t="str">
        <f t="shared" si="66"/>
        <v/>
      </c>
      <c r="Y202" s="31" t="str">
        <f t="shared" si="67"/>
        <v/>
      </c>
      <c r="Z202" s="31" t="str">
        <f t="shared" si="68"/>
        <v/>
      </c>
      <c r="AA202" s="31" t="str">
        <f t="shared" si="69"/>
        <v/>
      </c>
      <c r="AB202" s="31" t="str">
        <f t="shared" si="70"/>
        <v/>
      </c>
      <c r="AC202" s="24"/>
      <c r="AD202" s="22"/>
      <c r="AE202" s="24"/>
    </row>
    <row r="203" spans="1:31" x14ac:dyDescent="0.25">
      <c r="A203" s="24"/>
      <c r="B203" s="51"/>
      <c r="C203" s="51"/>
      <c r="D203" s="51"/>
      <c r="E203" s="51"/>
      <c r="F203" s="51"/>
      <c r="G203" s="51"/>
      <c r="H203" s="51"/>
      <c r="I203" s="31" t="str">
        <f t="shared" si="52"/>
        <v/>
      </c>
      <c r="J203" s="30" t="str">
        <f t="shared" si="56"/>
        <v/>
      </c>
      <c r="K203" s="30" t="str">
        <f>IF(J203="","",IF(#REF!-J203&lt;=$C$10/IF($A$12=1,1,10),"ABOVE",IF(#REF!-J203&lt;=($C$14+$C$10/IF($A$12=1,1,10)),"CHAM","BELOW")))</f>
        <v/>
      </c>
      <c r="L203" s="30" t="str">
        <f t="shared" si="53"/>
        <v/>
      </c>
      <c r="M203" s="31" t="str">
        <f t="shared" si="54"/>
        <v/>
      </c>
      <c r="N203" s="31" t="str">
        <f t="shared" si="55"/>
        <v/>
      </c>
      <c r="O203" s="31" t="str">
        <f t="shared" si="58"/>
        <v/>
      </c>
      <c r="P203" s="30" t="str">
        <f t="shared" si="57"/>
        <v/>
      </c>
      <c r="Q203" s="30" t="str">
        <f t="shared" si="59"/>
        <v/>
      </c>
      <c r="R203" s="30" t="str">
        <f t="shared" si="60"/>
        <v/>
      </c>
      <c r="S203" s="31" t="str">
        <f t="shared" si="61"/>
        <v/>
      </c>
      <c r="T203" s="31" t="str">
        <f t="shared" si="62"/>
        <v/>
      </c>
      <c r="U203" s="31" t="str">
        <f t="shared" si="63"/>
        <v/>
      </c>
      <c r="V203" s="31" t="str">
        <f t="shared" si="64"/>
        <v/>
      </c>
      <c r="W203" s="31" t="e">
        <f t="shared" si="65"/>
        <v>#VALUE!</v>
      </c>
      <c r="X203" s="31" t="str">
        <f t="shared" si="66"/>
        <v/>
      </c>
      <c r="Y203" s="31" t="str">
        <f t="shared" si="67"/>
        <v/>
      </c>
      <c r="Z203" s="31" t="str">
        <f t="shared" si="68"/>
        <v/>
      </c>
      <c r="AA203" s="31" t="str">
        <f t="shared" si="69"/>
        <v/>
      </c>
      <c r="AB203" s="31" t="str">
        <f t="shared" si="70"/>
        <v/>
      </c>
      <c r="AC203" s="24"/>
      <c r="AD203" s="22"/>
      <c r="AE203" s="24"/>
    </row>
    <row r="204" spans="1:31" x14ac:dyDescent="0.25">
      <c r="A204" s="24"/>
      <c r="B204" s="51"/>
      <c r="C204" s="51"/>
      <c r="D204" s="51"/>
      <c r="E204" s="51"/>
      <c r="F204" s="51"/>
      <c r="G204" s="51"/>
      <c r="H204" s="51"/>
      <c r="I204" s="31" t="str">
        <f t="shared" si="52"/>
        <v/>
      </c>
      <c r="J204" s="30" t="str">
        <f t="shared" si="56"/>
        <v/>
      </c>
      <c r="K204" s="30" t="str">
        <f>IF(J204="","",IF(#REF!-J204&lt;=$C$10/IF($A$12=1,1,10),"ABOVE",IF(#REF!-J204&lt;=($C$14+$C$10/IF($A$12=1,1,10)),"CHAM","BELOW")))</f>
        <v/>
      </c>
      <c r="L204" s="30" t="str">
        <f t="shared" si="53"/>
        <v/>
      </c>
      <c r="M204" s="31" t="str">
        <f t="shared" si="54"/>
        <v/>
      </c>
      <c r="N204" s="31" t="str">
        <f t="shared" si="55"/>
        <v/>
      </c>
      <c r="O204" s="31" t="str">
        <f t="shared" si="58"/>
        <v/>
      </c>
      <c r="P204" s="30" t="str">
        <f t="shared" si="57"/>
        <v/>
      </c>
      <c r="Q204" s="30" t="str">
        <f t="shared" si="59"/>
        <v/>
      </c>
      <c r="R204" s="30" t="str">
        <f t="shared" si="60"/>
        <v/>
      </c>
      <c r="S204" s="31" t="str">
        <f t="shared" si="61"/>
        <v/>
      </c>
      <c r="T204" s="31" t="str">
        <f t="shared" si="62"/>
        <v/>
      </c>
      <c r="U204" s="31" t="str">
        <f t="shared" si="63"/>
        <v/>
      </c>
      <c r="V204" s="31" t="str">
        <f t="shared" si="64"/>
        <v/>
      </c>
      <c r="W204" s="31" t="e">
        <f t="shared" si="65"/>
        <v>#VALUE!</v>
      </c>
      <c r="X204" s="31" t="str">
        <f t="shared" si="66"/>
        <v/>
      </c>
      <c r="Y204" s="31" t="str">
        <f t="shared" si="67"/>
        <v/>
      </c>
      <c r="Z204" s="31" t="str">
        <f t="shared" si="68"/>
        <v/>
      </c>
      <c r="AA204" s="31" t="str">
        <f t="shared" si="69"/>
        <v/>
      </c>
      <c r="AB204" s="31" t="str">
        <f t="shared" si="70"/>
        <v/>
      </c>
      <c r="AC204" s="24"/>
      <c r="AD204" s="22"/>
      <c r="AE204" s="24"/>
    </row>
    <row r="205" spans="1:31" x14ac:dyDescent="0.25">
      <c r="A205" s="24"/>
      <c r="B205" s="51"/>
      <c r="C205" s="51"/>
      <c r="D205" s="51"/>
      <c r="E205" s="51"/>
      <c r="F205" s="51"/>
      <c r="G205" s="51"/>
      <c r="H205" s="51"/>
      <c r="I205" s="31" t="str">
        <f t="shared" si="52"/>
        <v/>
      </c>
      <c r="J205" s="30" t="str">
        <f t="shared" si="56"/>
        <v/>
      </c>
      <c r="K205" s="30" t="str">
        <f>IF(J205="","",IF(#REF!-J205&lt;=$C$10/IF($A$12=1,1,10),"ABOVE",IF(#REF!-J205&lt;=($C$14+$C$10/IF($A$12=1,1,10)),"CHAM","BELOW")))</f>
        <v/>
      </c>
      <c r="L205" s="30" t="str">
        <f t="shared" si="53"/>
        <v/>
      </c>
      <c r="M205" s="31" t="str">
        <f t="shared" si="54"/>
        <v/>
      </c>
      <c r="N205" s="31" t="str">
        <f t="shared" si="55"/>
        <v/>
      </c>
      <c r="O205" s="31" t="str">
        <f t="shared" si="58"/>
        <v/>
      </c>
      <c r="P205" s="30" t="str">
        <f t="shared" si="57"/>
        <v/>
      </c>
      <c r="Q205" s="30" t="str">
        <f t="shared" si="59"/>
        <v/>
      </c>
      <c r="R205" s="30" t="str">
        <f t="shared" si="60"/>
        <v/>
      </c>
      <c r="S205" s="31" t="str">
        <f t="shared" si="61"/>
        <v/>
      </c>
      <c r="T205" s="31" t="str">
        <f t="shared" si="62"/>
        <v/>
      </c>
      <c r="U205" s="31" t="str">
        <f t="shared" si="63"/>
        <v/>
      </c>
      <c r="V205" s="31" t="str">
        <f t="shared" si="64"/>
        <v/>
      </c>
      <c r="W205" s="31" t="e">
        <f t="shared" si="65"/>
        <v>#VALUE!</v>
      </c>
      <c r="X205" s="31" t="str">
        <f t="shared" si="66"/>
        <v/>
      </c>
      <c r="Y205" s="31" t="str">
        <f t="shared" si="67"/>
        <v/>
      </c>
      <c r="Z205" s="31" t="str">
        <f t="shared" si="68"/>
        <v/>
      </c>
      <c r="AA205" s="31" t="str">
        <f t="shared" si="69"/>
        <v/>
      </c>
      <c r="AB205" s="31" t="str">
        <f t="shared" si="70"/>
        <v/>
      </c>
      <c r="AC205" s="24"/>
      <c r="AD205" s="22"/>
      <c r="AE205" s="24"/>
    </row>
    <row r="206" spans="1:31" x14ac:dyDescent="0.25">
      <c r="A206" s="24"/>
      <c r="B206" s="51"/>
      <c r="C206" s="51"/>
      <c r="D206" s="51"/>
      <c r="E206" s="51"/>
      <c r="F206" s="51"/>
      <c r="G206" s="51"/>
      <c r="H206" s="51"/>
      <c r="I206" s="31" t="str">
        <f t="shared" si="52"/>
        <v/>
      </c>
      <c r="J206" s="30" t="str">
        <f t="shared" si="56"/>
        <v/>
      </c>
      <c r="K206" s="30" t="str">
        <f>IF(J206="","",IF(#REF!-J206&lt;=$C$10/IF($A$12=1,1,10),"ABOVE",IF(#REF!-J206&lt;=($C$14+$C$10/IF($A$12=1,1,10)),"CHAM","BELOW")))</f>
        <v/>
      </c>
      <c r="L206" s="30" t="str">
        <f t="shared" si="53"/>
        <v/>
      </c>
      <c r="M206" s="31" t="str">
        <f t="shared" si="54"/>
        <v/>
      </c>
      <c r="N206" s="31" t="str">
        <f t="shared" si="55"/>
        <v/>
      </c>
      <c r="O206" s="31" t="str">
        <f t="shared" si="58"/>
        <v/>
      </c>
      <c r="P206" s="30" t="str">
        <f t="shared" si="57"/>
        <v/>
      </c>
      <c r="Q206" s="30" t="str">
        <f t="shared" si="59"/>
        <v/>
      </c>
      <c r="R206" s="30" t="str">
        <f t="shared" si="60"/>
        <v/>
      </c>
      <c r="S206" s="31" t="str">
        <f t="shared" si="61"/>
        <v/>
      </c>
      <c r="T206" s="31" t="str">
        <f t="shared" si="62"/>
        <v/>
      </c>
      <c r="U206" s="31" t="str">
        <f t="shared" si="63"/>
        <v/>
      </c>
      <c r="V206" s="31" t="str">
        <f t="shared" si="64"/>
        <v/>
      </c>
      <c r="W206" s="31" t="e">
        <f t="shared" si="65"/>
        <v>#VALUE!</v>
      </c>
      <c r="X206" s="31" t="str">
        <f t="shared" si="66"/>
        <v/>
      </c>
      <c r="Y206" s="31" t="str">
        <f t="shared" si="67"/>
        <v/>
      </c>
      <c r="Z206" s="31" t="str">
        <f t="shared" si="68"/>
        <v/>
      </c>
      <c r="AA206" s="31" t="str">
        <f t="shared" si="69"/>
        <v/>
      </c>
      <c r="AB206" s="31" t="str">
        <f t="shared" si="70"/>
        <v/>
      </c>
      <c r="AC206" s="24"/>
      <c r="AD206" s="22"/>
      <c r="AE206" s="24"/>
    </row>
    <row r="207" spans="1:31" x14ac:dyDescent="0.25">
      <c r="A207" s="24"/>
      <c r="B207" s="51"/>
      <c r="C207" s="51"/>
      <c r="D207" s="51"/>
      <c r="E207" s="51"/>
      <c r="F207" s="51"/>
      <c r="G207" s="51"/>
      <c r="H207" s="51"/>
      <c r="I207" s="31" t="str">
        <f t="shared" si="52"/>
        <v/>
      </c>
      <c r="J207" s="30" t="str">
        <f t="shared" si="56"/>
        <v/>
      </c>
      <c r="K207" s="30" t="str">
        <f>IF(J207="","",IF(#REF!-J207&lt;=$C$10/IF($A$12=1,1,10),"ABOVE",IF(#REF!-J207&lt;=($C$14+$C$10/IF($A$12=1,1,10)),"CHAM","BELOW")))</f>
        <v/>
      </c>
      <c r="L207" s="30" t="str">
        <f t="shared" si="53"/>
        <v/>
      </c>
      <c r="M207" s="31" t="str">
        <f t="shared" si="54"/>
        <v/>
      </c>
      <c r="N207" s="31" t="str">
        <f t="shared" si="55"/>
        <v/>
      </c>
      <c r="O207" s="31" t="str">
        <f t="shared" si="58"/>
        <v/>
      </c>
      <c r="P207" s="30" t="str">
        <f t="shared" si="57"/>
        <v/>
      </c>
      <c r="Q207" s="30" t="str">
        <f t="shared" si="59"/>
        <v/>
      </c>
      <c r="R207" s="30" t="str">
        <f t="shared" si="60"/>
        <v/>
      </c>
      <c r="S207" s="31" t="str">
        <f t="shared" si="61"/>
        <v/>
      </c>
      <c r="T207" s="31" t="str">
        <f t="shared" si="62"/>
        <v/>
      </c>
      <c r="U207" s="31" t="str">
        <f t="shared" si="63"/>
        <v/>
      </c>
      <c r="V207" s="31" t="str">
        <f t="shared" si="64"/>
        <v/>
      </c>
      <c r="W207" s="31" t="e">
        <f t="shared" si="65"/>
        <v>#VALUE!</v>
      </c>
      <c r="X207" s="31" t="str">
        <f t="shared" si="66"/>
        <v/>
      </c>
      <c r="Y207" s="31" t="str">
        <f t="shared" si="67"/>
        <v/>
      </c>
      <c r="Z207" s="31" t="str">
        <f t="shared" si="68"/>
        <v/>
      </c>
      <c r="AA207" s="31" t="str">
        <f t="shared" si="69"/>
        <v/>
      </c>
      <c r="AB207" s="31" t="str">
        <f t="shared" si="70"/>
        <v/>
      </c>
      <c r="AC207" s="24"/>
      <c r="AD207" s="22"/>
      <c r="AE207" s="24"/>
    </row>
    <row r="208" spans="1:31" x14ac:dyDescent="0.25">
      <c r="A208" s="24"/>
      <c r="B208" s="51"/>
      <c r="C208" s="51"/>
      <c r="D208" s="51"/>
      <c r="E208" s="51"/>
      <c r="F208" s="51"/>
      <c r="G208" s="51"/>
      <c r="H208" s="51"/>
      <c r="I208" s="31" t="str">
        <f t="shared" si="52"/>
        <v/>
      </c>
      <c r="J208" s="30" t="str">
        <f t="shared" si="56"/>
        <v/>
      </c>
      <c r="K208" s="30" t="str">
        <f>IF(J208="","",IF(#REF!-J208&lt;=$C$10/IF($A$12=1,1,10),"ABOVE",IF(#REF!-J208&lt;=($C$14+$C$10/IF($A$12=1,1,10)),"CHAM","BELOW")))</f>
        <v/>
      </c>
      <c r="L208" s="30" t="str">
        <f t="shared" si="53"/>
        <v/>
      </c>
      <c r="M208" s="31" t="str">
        <f t="shared" si="54"/>
        <v/>
      </c>
      <c r="N208" s="31" t="str">
        <f t="shared" si="55"/>
        <v/>
      </c>
      <c r="O208" s="31" t="str">
        <f t="shared" si="58"/>
        <v/>
      </c>
      <c r="P208" s="30" t="str">
        <f t="shared" si="57"/>
        <v/>
      </c>
      <c r="Q208" s="30" t="str">
        <f t="shared" si="59"/>
        <v/>
      </c>
      <c r="R208" s="30" t="str">
        <f t="shared" si="60"/>
        <v/>
      </c>
      <c r="S208" s="31" t="str">
        <f t="shared" si="61"/>
        <v/>
      </c>
      <c r="T208" s="31" t="str">
        <f t="shared" si="62"/>
        <v/>
      </c>
      <c r="U208" s="31" t="str">
        <f t="shared" si="63"/>
        <v/>
      </c>
      <c r="V208" s="31" t="str">
        <f t="shared" si="64"/>
        <v/>
      </c>
      <c r="W208" s="31" t="e">
        <f t="shared" si="65"/>
        <v>#VALUE!</v>
      </c>
      <c r="X208" s="31" t="str">
        <f t="shared" si="66"/>
        <v/>
      </c>
      <c r="Y208" s="31" t="str">
        <f t="shared" si="67"/>
        <v/>
      </c>
      <c r="Z208" s="31" t="str">
        <f t="shared" si="68"/>
        <v/>
      </c>
      <c r="AA208" s="31" t="str">
        <f t="shared" si="69"/>
        <v/>
      </c>
      <c r="AB208" s="31" t="str">
        <f t="shared" si="70"/>
        <v/>
      </c>
      <c r="AC208" s="24"/>
      <c r="AD208" s="22"/>
      <c r="AE208" s="24"/>
    </row>
    <row r="209" spans="1:31" x14ac:dyDescent="0.25">
      <c r="A209" s="24"/>
      <c r="B209" s="51"/>
      <c r="C209" s="51"/>
      <c r="D209" s="51"/>
      <c r="E209" s="51"/>
      <c r="F209" s="51"/>
      <c r="G209" s="51"/>
      <c r="H209" s="51"/>
      <c r="I209" s="31" t="str">
        <f t="shared" si="52"/>
        <v/>
      </c>
      <c r="J209" s="30" t="str">
        <f t="shared" si="56"/>
        <v/>
      </c>
      <c r="K209" s="30" t="str">
        <f>IF(J209="","",IF(#REF!-J209&lt;=$C$10/IF($A$12=1,1,10),"ABOVE",IF(#REF!-J209&lt;=($C$14+$C$10/IF($A$12=1,1,10)),"CHAM","BELOW")))</f>
        <v/>
      </c>
      <c r="L209" s="30" t="str">
        <f t="shared" si="53"/>
        <v/>
      </c>
      <c r="M209" s="31" t="str">
        <f t="shared" si="54"/>
        <v/>
      </c>
      <c r="N209" s="31" t="str">
        <f t="shared" si="55"/>
        <v/>
      </c>
      <c r="O209" s="31" t="str">
        <f t="shared" si="58"/>
        <v/>
      </c>
      <c r="P209" s="30" t="str">
        <f t="shared" si="57"/>
        <v/>
      </c>
      <c r="Q209" s="30" t="str">
        <f t="shared" si="59"/>
        <v/>
      </c>
      <c r="R209" s="30" t="str">
        <f t="shared" si="60"/>
        <v/>
      </c>
      <c r="S209" s="31" t="str">
        <f t="shared" si="61"/>
        <v/>
      </c>
      <c r="T209" s="31" t="str">
        <f t="shared" si="62"/>
        <v/>
      </c>
      <c r="U209" s="31" t="str">
        <f t="shared" si="63"/>
        <v/>
      </c>
      <c r="V209" s="31" t="str">
        <f t="shared" si="64"/>
        <v/>
      </c>
      <c r="W209" s="31" t="e">
        <f t="shared" si="65"/>
        <v>#VALUE!</v>
      </c>
      <c r="X209" s="31" t="str">
        <f t="shared" si="66"/>
        <v/>
      </c>
      <c r="Y209" s="31" t="str">
        <f t="shared" si="67"/>
        <v/>
      </c>
      <c r="Z209" s="31" t="str">
        <f t="shared" si="68"/>
        <v/>
      </c>
      <c r="AA209" s="31" t="str">
        <f t="shared" si="69"/>
        <v/>
      </c>
      <c r="AB209" s="31" t="str">
        <f t="shared" si="70"/>
        <v/>
      </c>
      <c r="AC209" s="24"/>
      <c r="AD209" s="22"/>
      <c r="AE209" s="24"/>
    </row>
    <row r="210" spans="1:31" x14ac:dyDescent="0.25">
      <c r="A210" s="24"/>
      <c r="B210" s="51"/>
      <c r="C210" s="51"/>
      <c r="D210" s="51"/>
      <c r="E210" s="51"/>
      <c r="F210" s="51"/>
      <c r="G210" s="51"/>
      <c r="H210" s="51"/>
      <c r="I210" s="31" t="str">
        <f t="shared" ref="I210:I273" si="71">IF(J210="","",IF(J210=0,$C$8,($C$8+J210/100)))</f>
        <v/>
      </c>
      <c r="J210" s="30" t="str">
        <f t="shared" si="56"/>
        <v/>
      </c>
      <c r="K210" s="30" t="str">
        <f>IF(J210="","",IF(#REF!-J210&lt;=$C$10/IF($A$12=1,1,10),"ABOVE",IF(#REF!-J210&lt;=($C$14+$C$10/IF($A$12=1,1,10)),"CHAM","BELOW")))</f>
        <v/>
      </c>
      <c r="L210" s="30" t="str">
        <f t="shared" ref="L210:L273" si="72">IF(J210="","",IF(K210="ABOVE",0,IF(K210="BELOW",0,IF(L209&gt;=1,L209+1,1))))</f>
        <v/>
      </c>
      <c r="M210" s="31" t="str">
        <f t="shared" ref="M210:M273" si="73">IF(L210="","",(IF(L210=0,0,VLOOKUP(L210,$B$17:$F$132,IF($C$4="HS180",2,4),FALSE))))</f>
        <v/>
      </c>
      <c r="N210" s="31" t="str">
        <f t="shared" ref="N210:N273" si="74">IF(L210="","",(IF(L210=0,0,VLOOKUP(L210,$B$17:$F$132,IF($C$4="HS180",3,5),FALSE))))</f>
        <v/>
      </c>
      <c r="O210" s="31" t="str">
        <f t="shared" si="58"/>
        <v/>
      </c>
      <c r="P210" s="30" t="str">
        <f t="shared" si="57"/>
        <v/>
      </c>
      <c r="Q210" s="30" t="str">
        <f t="shared" si="59"/>
        <v/>
      </c>
      <c r="R210" s="30" t="str">
        <f t="shared" si="60"/>
        <v/>
      </c>
      <c r="S210" s="31" t="str">
        <f t="shared" si="61"/>
        <v/>
      </c>
      <c r="T210" s="31" t="str">
        <f t="shared" si="62"/>
        <v/>
      </c>
      <c r="U210" s="31" t="str">
        <f t="shared" si="63"/>
        <v/>
      </c>
      <c r="V210" s="31" t="str">
        <f t="shared" si="64"/>
        <v/>
      </c>
      <c r="W210" s="31" t="e">
        <f t="shared" si="65"/>
        <v>#VALUE!</v>
      </c>
      <c r="X210" s="31" t="str">
        <f t="shared" si="66"/>
        <v/>
      </c>
      <c r="Y210" s="31" t="str">
        <f t="shared" si="67"/>
        <v/>
      </c>
      <c r="Z210" s="31" t="str">
        <f t="shared" si="68"/>
        <v/>
      </c>
      <c r="AA210" s="31" t="str">
        <f t="shared" si="69"/>
        <v/>
      </c>
      <c r="AB210" s="31" t="str">
        <f t="shared" si="70"/>
        <v/>
      </c>
      <c r="AC210" s="24"/>
      <c r="AD210" s="22"/>
      <c r="AE210" s="24"/>
    </row>
    <row r="211" spans="1:31" x14ac:dyDescent="0.25">
      <c r="A211" s="24"/>
      <c r="B211" s="51"/>
      <c r="C211" s="51"/>
      <c r="D211" s="51"/>
      <c r="E211" s="51"/>
      <c r="F211" s="51"/>
      <c r="G211" s="51"/>
      <c r="H211" s="51"/>
      <c r="I211" s="31" t="str">
        <f t="shared" si="71"/>
        <v/>
      </c>
      <c r="J211" s="30" t="str">
        <f t="shared" ref="J211:J274" si="75">IFERROR(IF($A$12=1,IF(J210-1&gt;=0, J210-1,""),IF(J210-2.54&gt;=0,J210-2.54,"")),"")</f>
        <v/>
      </c>
      <c r="K211" s="30" t="str">
        <f>IF(J211="","",IF(#REF!-J211&lt;=$C$10/IF($A$12=1,1,10),"ABOVE",IF(#REF!-J211&lt;=($C$14+$C$10/IF($A$12=1,1,10)),"CHAM","BELOW")))</f>
        <v/>
      </c>
      <c r="L211" s="30" t="str">
        <f t="shared" si="72"/>
        <v/>
      </c>
      <c r="M211" s="31" t="str">
        <f t="shared" si="73"/>
        <v/>
      </c>
      <c r="N211" s="31" t="str">
        <f t="shared" si="74"/>
        <v/>
      </c>
      <c r="O211" s="31" t="str">
        <f t="shared" si="58"/>
        <v/>
      </c>
      <c r="P211" s="30" t="str">
        <f t="shared" ref="P211:P274" si="76">IF(P210="","",IF(P210-1&gt;=0,P210-1,""))</f>
        <v/>
      </c>
      <c r="Q211" s="30" t="str">
        <f t="shared" si="59"/>
        <v/>
      </c>
      <c r="R211" s="30" t="str">
        <f t="shared" si="60"/>
        <v/>
      </c>
      <c r="S211" s="31" t="str">
        <f t="shared" si="61"/>
        <v/>
      </c>
      <c r="T211" s="31" t="str">
        <f t="shared" si="62"/>
        <v/>
      </c>
      <c r="U211" s="31" t="str">
        <f t="shared" si="63"/>
        <v/>
      </c>
      <c r="V211" s="31" t="str">
        <f t="shared" si="64"/>
        <v/>
      </c>
      <c r="W211" s="31" t="e">
        <f t="shared" si="65"/>
        <v>#VALUE!</v>
      </c>
      <c r="X211" s="31" t="str">
        <f t="shared" si="66"/>
        <v/>
      </c>
      <c r="Y211" s="31" t="str">
        <f t="shared" si="67"/>
        <v/>
      </c>
      <c r="Z211" s="31" t="str">
        <f t="shared" si="68"/>
        <v/>
      </c>
      <c r="AA211" s="31" t="str">
        <f t="shared" si="69"/>
        <v/>
      </c>
      <c r="AB211" s="31" t="str">
        <f t="shared" si="70"/>
        <v/>
      </c>
      <c r="AC211" s="24"/>
      <c r="AD211" s="22"/>
      <c r="AE211" s="24"/>
    </row>
    <row r="212" spans="1:31" x14ac:dyDescent="0.25">
      <c r="A212" s="24"/>
      <c r="B212" s="51"/>
      <c r="C212" s="51"/>
      <c r="D212" s="51"/>
      <c r="E212" s="51"/>
      <c r="F212" s="51"/>
      <c r="G212" s="51"/>
      <c r="H212" s="51"/>
      <c r="I212" s="31" t="str">
        <f t="shared" si="71"/>
        <v/>
      </c>
      <c r="J212" s="30" t="str">
        <f t="shared" si="75"/>
        <v/>
      </c>
      <c r="K212" s="30" t="str">
        <f>IF(J212="","",IF(#REF!-J212&lt;=$C$10/IF($A$12=1,1,10),"ABOVE",IF(#REF!-J212&lt;=($C$14+$C$10/IF($A$12=1,1,10)),"CHAM","BELOW")))</f>
        <v/>
      </c>
      <c r="L212" s="30" t="str">
        <f t="shared" si="72"/>
        <v/>
      </c>
      <c r="M212" s="31" t="str">
        <f t="shared" si="73"/>
        <v/>
      </c>
      <c r="N212" s="31" t="str">
        <f t="shared" si="74"/>
        <v/>
      </c>
      <c r="O212" s="31" t="str">
        <f t="shared" ref="O212:O275" si="77">IF(P212="","",IF(P212=0,$C$8,($C$8+P212/100)))</f>
        <v/>
      </c>
      <c r="P212" s="30" t="str">
        <f t="shared" si="76"/>
        <v/>
      </c>
      <c r="Q212" s="30" t="str">
        <f t="shared" ref="Q212:Q275" si="78">IF(P212="","",IF($A$4=1,IF($C$13-P212&lt;$D$10,("ABOVE"), IF($D$9&lt;P212,("CHAM"),"BELOW")),IF($C$13-P212&lt;$D$10,("ABOVE"), IF($D$9&lt;P212,("CHAM"),"BELOW"))))</f>
        <v/>
      </c>
      <c r="R212" s="30" t="str">
        <f t="shared" ref="R212:R275" si="79">IF(P212="","",IF(Q212="ABOVE",0,IF(Q212="BELOW",0,IF(R211&gt;=1,R211+1,1))))</f>
        <v/>
      </c>
      <c r="S212" s="31" t="str">
        <f t="shared" ref="S212:S275" si="80">IF(R212="","",(IF(R212=0,0,VLOOKUP(R212,$B$17:$J$132,IF($C$4="HS180",2,IF(C$4="HS75",4,IF(C$4="HS290",6,IF(C$4="HS31",8))))))))</f>
        <v/>
      </c>
      <c r="T212" s="31" t="str">
        <f t="shared" ref="T212:T275" si="81">IF(R212="","",(IF(R212=0,0,VLOOKUP(R212,$B$17:$J$132,IF($C$4="HS180",3,IF(C$4="HS75",5,IF(C$4="HS290",7,9)))))))</f>
        <v/>
      </c>
      <c r="U212" s="31" t="str">
        <f t="shared" ref="U212:U275" si="82">IF(S212="","",S212*$C$5)</f>
        <v/>
      </c>
      <c r="V212" s="31" t="str">
        <f t="shared" ref="V212:V275" si="83">IF(T212="","",T212*$C$6)</f>
        <v/>
      </c>
      <c r="W212" s="31" t="e">
        <f t="shared" ref="W212:W275" si="84">MAX(IF($A$11=2,IF(P212=0,0,(IF(Q212="","",(AA212*$C$5)+(AB212*$C$6)))),IF(P212=0,0,(IF(Q212="","",(AA212*$C$5)+(AB212*$C$6)+$M$11))))-((((IF($C$4="HS180",$S$4*1,IF($C$4="HS75",$S$3*1,IF($C$4="HS290",$S$5*1,$S$2*1))))/144)*($G$5/12)))*$C$7,0)</f>
        <v>#VALUE!</v>
      </c>
      <c r="X212" s="31" t="str">
        <f t="shared" ref="X212:X275" si="85">IF(P212="","",(U212+V212+W212))</f>
        <v/>
      </c>
      <c r="Y212" s="31" t="str">
        <f t="shared" ref="Y212:Y275" si="86">IF(P212="","",IF(P212=0,0,(Y213+X212)))</f>
        <v/>
      </c>
      <c r="Z212" s="31" t="str">
        <f t="shared" ref="Z212:Z275" si="87">IF(P212="","",(IF(P212=0,$C$8,(P212*(1/12)+$C$8))))</f>
        <v/>
      </c>
      <c r="AA212" s="31" t="str">
        <f t="shared" ref="AA212:AA275" si="88">IF(P212="","",(IF($C$4="HS180",((($O$4*$Q$4)/1728)-S212)*($C$7),(IF($C$4="HS75",((($O$3*$Q$3)/1728)-S212)*($C$7),(IF($C$4="HS290",((($O$5*$Q$5)/1728)-S212)*($C$7),((($O$2*$Q$2)/1728)-S212)*($C$7))))))))</f>
        <v/>
      </c>
      <c r="AB212" s="31" t="str">
        <f t="shared" ref="AB212:AB275" si="89">IF(P212="","",(IF($C$4="HS180",((($O$4*$W$4)/1728)-T212)*($C$7),(IF($C$4="HS75",((($O$3*$W$3)/1728)-T212)*($C$7),(IF($C$4="HS290",((($O$5*$W$5)/1728)-T212)*($C$7),((($O$2*$W$2)/1728)-T212)*($C$7))))))))</f>
        <v/>
      </c>
      <c r="AC212" s="24"/>
      <c r="AD212" s="22"/>
      <c r="AE212" s="24"/>
    </row>
    <row r="213" spans="1:31" x14ac:dyDescent="0.25">
      <c r="A213" s="24"/>
      <c r="B213" s="51"/>
      <c r="C213" s="51"/>
      <c r="D213" s="51"/>
      <c r="E213" s="51"/>
      <c r="F213" s="51"/>
      <c r="G213" s="51"/>
      <c r="H213" s="51"/>
      <c r="I213" s="31" t="str">
        <f t="shared" si="71"/>
        <v/>
      </c>
      <c r="J213" s="30" t="str">
        <f t="shared" si="75"/>
        <v/>
      </c>
      <c r="K213" s="30" t="str">
        <f>IF(J213="","",IF(#REF!-J213&lt;=$C$10/IF($A$12=1,1,10),"ABOVE",IF(#REF!-J213&lt;=($C$14+$C$10/IF($A$12=1,1,10)),"CHAM","BELOW")))</f>
        <v/>
      </c>
      <c r="L213" s="30" t="str">
        <f t="shared" si="72"/>
        <v/>
      </c>
      <c r="M213" s="31" t="str">
        <f t="shared" si="73"/>
        <v/>
      </c>
      <c r="N213" s="31" t="str">
        <f t="shared" si="74"/>
        <v/>
      </c>
      <c r="O213" s="31" t="str">
        <f t="shared" si="77"/>
        <v/>
      </c>
      <c r="P213" s="30" t="str">
        <f t="shared" si="76"/>
        <v/>
      </c>
      <c r="Q213" s="30" t="str">
        <f t="shared" si="78"/>
        <v/>
      </c>
      <c r="R213" s="30" t="str">
        <f t="shared" si="79"/>
        <v/>
      </c>
      <c r="S213" s="31" t="str">
        <f t="shared" si="80"/>
        <v/>
      </c>
      <c r="T213" s="31" t="str">
        <f t="shared" si="81"/>
        <v/>
      </c>
      <c r="U213" s="31" t="str">
        <f t="shared" si="82"/>
        <v/>
      </c>
      <c r="V213" s="31" t="str">
        <f t="shared" si="83"/>
        <v/>
      </c>
      <c r="W213" s="31" t="e">
        <f t="shared" si="84"/>
        <v>#VALUE!</v>
      </c>
      <c r="X213" s="31" t="str">
        <f t="shared" si="85"/>
        <v/>
      </c>
      <c r="Y213" s="31" t="str">
        <f t="shared" si="86"/>
        <v/>
      </c>
      <c r="Z213" s="31" t="str">
        <f t="shared" si="87"/>
        <v/>
      </c>
      <c r="AA213" s="31" t="str">
        <f t="shared" si="88"/>
        <v/>
      </c>
      <c r="AB213" s="31" t="str">
        <f t="shared" si="89"/>
        <v/>
      </c>
      <c r="AC213" s="24"/>
      <c r="AD213" s="22"/>
      <c r="AE213" s="24"/>
    </row>
    <row r="214" spans="1:31" x14ac:dyDescent="0.25">
      <c r="A214" s="24"/>
      <c r="B214" s="51"/>
      <c r="C214" s="51"/>
      <c r="D214" s="51"/>
      <c r="E214" s="51"/>
      <c r="F214" s="51"/>
      <c r="G214" s="51"/>
      <c r="H214" s="51"/>
      <c r="I214" s="31" t="str">
        <f t="shared" si="71"/>
        <v/>
      </c>
      <c r="J214" s="30" t="str">
        <f t="shared" si="75"/>
        <v/>
      </c>
      <c r="K214" s="30" t="str">
        <f>IF(J214="","",IF(#REF!-J214&lt;=$C$10/IF($A$12=1,1,10),"ABOVE",IF(#REF!-J214&lt;=($C$14+$C$10/IF($A$12=1,1,10)),"CHAM","BELOW")))</f>
        <v/>
      </c>
      <c r="L214" s="30" t="str">
        <f t="shared" si="72"/>
        <v/>
      </c>
      <c r="M214" s="31" t="str">
        <f t="shared" si="73"/>
        <v/>
      </c>
      <c r="N214" s="31" t="str">
        <f t="shared" si="74"/>
        <v/>
      </c>
      <c r="O214" s="31" t="str">
        <f t="shared" si="77"/>
        <v/>
      </c>
      <c r="P214" s="30" t="str">
        <f t="shared" si="76"/>
        <v/>
      </c>
      <c r="Q214" s="30" t="str">
        <f t="shared" si="78"/>
        <v/>
      </c>
      <c r="R214" s="30" t="str">
        <f t="shared" si="79"/>
        <v/>
      </c>
      <c r="S214" s="31" t="str">
        <f t="shared" si="80"/>
        <v/>
      </c>
      <c r="T214" s="31" t="str">
        <f t="shared" si="81"/>
        <v/>
      </c>
      <c r="U214" s="31" t="str">
        <f t="shared" si="82"/>
        <v/>
      </c>
      <c r="V214" s="31" t="str">
        <f t="shared" si="83"/>
        <v/>
      </c>
      <c r="W214" s="31" t="e">
        <f t="shared" si="84"/>
        <v>#VALUE!</v>
      </c>
      <c r="X214" s="31" t="str">
        <f t="shared" si="85"/>
        <v/>
      </c>
      <c r="Y214" s="31" t="str">
        <f t="shared" si="86"/>
        <v/>
      </c>
      <c r="Z214" s="31" t="str">
        <f t="shared" si="87"/>
        <v/>
      </c>
      <c r="AA214" s="31" t="str">
        <f t="shared" si="88"/>
        <v/>
      </c>
      <c r="AB214" s="31" t="str">
        <f t="shared" si="89"/>
        <v/>
      </c>
      <c r="AC214" s="24"/>
      <c r="AD214" s="22"/>
      <c r="AE214" s="24"/>
    </row>
    <row r="215" spans="1:31" x14ac:dyDescent="0.25">
      <c r="A215" s="24"/>
      <c r="B215" s="51"/>
      <c r="C215" s="51"/>
      <c r="D215" s="51"/>
      <c r="E215" s="51"/>
      <c r="F215" s="51"/>
      <c r="G215" s="51"/>
      <c r="H215" s="51"/>
      <c r="I215" s="31" t="str">
        <f t="shared" si="71"/>
        <v/>
      </c>
      <c r="J215" s="30" t="str">
        <f t="shared" si="75"/>
        <v/>
      </c>
      <c r="K215" s="30" t="str">
        <f>IF(J215="","",IF(#REF!-J215&lt;=$C$10/IF($A$12=1,1,10),"ABOVE",IF(#REF!-J215&lt;=($C$14+$C$10/IF($A$12=1,1,10)),"CHAM","BELOW")))</f>
        <v/>
      </c>
      <c r="L215" s="30" t="str">
        <f t="shared" si="72"/>
        <v/>
      </c>
      <c r="M215" s="31" t="str">
        <f t="shared" si="73"/>
        <v/>
      </c>
      <c r="N215" s="31" t="str">
        <f t="shared" si="74"/>
        <v/>
      </c>
      <c r="O215" s="31" t="str">
        <f t="shared" si="77"/>
        <v/>
      </c>
      <c r="P215" s="30" t="str">
        <f t="shared" si="76"/>
        <v/>
      </c>
      <c r="Q215" s="30" t="str">
        <f t="shared" si="78"/>
        <v/>
      </c>
      <c r="R215" s="30" t="str">
        <f t="shared" si="79"/>
        <v/>
      </c>
      <c r="S215" s="31" t="str">
        <f t="shared" si="80"/>
        <v/>
      </c>
      <c r="T215" s="31" t="str">
        <f t="shared" si="81"/>
        <v/>
      </c>
      <c r="U215" s="31" t="str">
        <f t="shared" si="82"/>
        <v/>
      </c>
      <c r="V215" s="31" t="str">
        <f t="shared" si="83"/>
        <v/>
      </c>
      <c r="W215" s="31" t="e">
        <f t="shared" si="84"/>
        <v>#VALUE!</v>
      </c>
      <c r="X215" s="31" t="str">
        <f t="shared" si="85"/>
        <v/>
      </c>
      <c r="Y215" s="31" t="str">
        <f t="shared" si="86"/>
        <v/>
      </c>
      <c r="Z215" s="31" t="str">
        <f t="shared" si="87"/>
        <v/>
      </c>
      <c r="AA215" s="31" t="str">
        <f t="shared" si="88"/>
        <v/>
      </c>
      <c r="AB215" s="31" t="str">
        <f t="shared" si="89"/>
        <v/>
      </c>
      <c r="AC215" s="24"/>
      <c r="AD215" s="22"/>
      <c r="AE215" s="24"/>
    </row>
    <row r="216" spans="1:31" x14ac:dyDescent="0.25">
      <c r="A216" s="24"/>
      <c r="B216" s="51"/>
      <c r="C216" s="51"/>
      <c r="D216" s="51"/>
      <c r="E216" s="51"/>
      <c r="F216" s="51"/>
      <c r="G216" s="51"/>
      <c r="H216" s="51"/>
      <c r="I216" s="31" t="str">
        <f t="shared" si="71"/>
        <v/>
      </c>
      <c r="J216" s="30" t="str">
        <f t="shared" si="75"/>
        <v/>
      </c>
      <c r="K216" s="30" t="str">
        <f>IF(J216="","",IF(#REF!-J216&lt;=$C$10/IF($A$12=1,1,10),"ABOVE",IF(#REF!-J216&lt;=($C$14+$C$10/IF($A$12=1,1,10)),"CHAM","BELOW")))</f>
        <v/>
      </c>
      <c r="L216" s="30" t="str">
        <f t="shared" si="72"/>
        <v/>
      </c>
      <c r="M216" s="31" t="str">
        <f t="shared" si="73"/>
        <v/>
      </c>
      <c r="N216" s="31" t="str">
        <f t="shared" si="74"/>
        <v/>
      </c>
      <c r="O216" s="31" t="str">
        <f t="shared" si="77"/>
        <v/>
      </c>
      <c r="P216" s="30" t="str">
        <f t="shared" si="76"/>
        <v/>
      </c>
      <c r="Q216" s="30" t="str">
        <f t="shared" si="78"/>
        <v/>
      </c>
      <c r="R216" s="30" t="str">
        <f t="shared" si="79"/>
        <v/>
      </c>
      <c r="S216" s="31" t="str">
        <f t="shared" si="80"/>
        <v/>
      </c>
      <c r="T216" s="31" t="str">
        <f t="shared" si="81"/>
        <v/>
      </c>
      <c r="U216" s="31" t="str">
        <f t="shared" si="82"/>
        <v/>
      </c>
      <c r="V216" s="31" t="str">
        <f t="shared" si="83"/>
        <v/>
      </c>
      <c r="W216" s="31" t="e">
        <f t="shared" si="84"/>
        <v>#VALUE!</v>
      </c>
      <c r="X216" s="31" t="str">
        <f t="shared" si="85"/>
        <v/>
      </c>
      <c r="Y216" s="31" t="str">
        <f t="shared" si="86"/>
        <v/>
      </c>
      <c r="Z216" s="31" t="str">
        <f t="shared" si="87"/>
        <v/>
      </c>
      <c r="AA216" s="31" t="str">
        <f t="shared" si="88"/>
        <v/>
      </c>
      <c r="AB216" s="31" t="str">
        <f t="shared" si="89"/>
        <v/>
      </c>
      <c r="AC216" s="24"/>
      <c r="AD216" s="22"/>
      <c r="AE216" s="24"/>
    </row>
    <row r="217" spans="1:31" x14ac:dyDescent="0.25">
      <c r="A217" s="24"/>
      <c r="B217" s="51"/>
      <c r="C217" s="51"/>
      <c r="D217" s="51"/>
      <c r="E217" s="51"/>
      <c r="F217" s="51"/>
      <c r="G217" s="51"/>
      <c r="H217" s="51"/>
      <c r="I217" s="31" t="str">
        <f t="shared" si="71"/>
        <v/>
      </c>
      <c r="J217" s="30" t="str">
        <f t="shared" si="75"/>
        <v/>
      </c>
      <c r="K217" s="30" t="str">
        <f>IF(J217="","",IF(#REF!-J217&lt;=$C$10/IF($A$12=1,1,10),"ABOVE",IF(#REF!-J217&lt;=($C$14+$C$10/IF($A$12=1,1,10)),"CHAM","BELOW")))</f>
        <v/>
      </c>
      <c r="L217" s="30" t="str">
        <f t="shared" si="72"/>
        <v/>
      </c>
      <c r="M217" s="31" t="str">
        <f t="shared" si="73"/>
        <v/>
      </c>
      <c r="N217" s="31" t="str">
        <f t="shared" si="74"/>
        <v/>
      </c>
      <c r="O217" s="31" t="str">
        <f t="shared" si="77"/>
        <v/>
      </c>
      <c r="P217" s="30" t="str">
        <f t="shared" si="76"/>
        <v/>
      </c>
      <c r="Q217" s="30" t="str">
        <f t="shared" si="78"/>
        <v/>
      </c>
      <c r="R217" s="30" t="str">
        <f t="shared" si="79"/>
        <v/>
      </c>
      <c r="S217" s="31" t="str">
        <f t="shared" si="80"/>
        <v/>
      </c>
      <c r="T217" s="31" t="str">
        <f t="shared" si="81"/>
        <v/>
      </c>
      <c r="U217" s="31" t="str">
        <f t="shared" si="82"/>
        <v/>
      </c>
      <c r="V217" s="31" t="str">
        <f t="shared" si="83"/>
        <v/>
      </c>
      <c r="W217" s="31" t="e">
        <f t="shared" si="84"/>
        <v>#VALUE!</v>
      </c>
      <c r="X217" s="31" t="str">
        <f t="shared" si="85"/>
        <v/>
      </c>
      <c r="Y217" s="31" t="str">
        <f t="shared" si="86"/>
        <v/>
      </c>
      <c r="Z217" s="31" t="str">
        <f t="shared" si="87"/>
        <v/>
      </c>
      <c r="AA217" s="31" t="str">
        <f t="shared" si="88"/>
        <v/>
      </c>
      <c r="AB217" s="31" t="str">
        <f t="shared" si="89"/>
        <v/>
      </c>
      <c r="AC217" s="24"/>
      <c r="AD217" s="22"/>
      <c r="AE217" s="24"/>
    </row>
    <row r="218" spans="1:31" x14ac:dyDescent="0.25">
      <c r="A218" s="24"/>
      <c r="B218" s="51"/>
      <c r="C218" s="51"/>
      <c r="D218" s="51"/>
      <c r="E218" s="51"/>
      <c r="F218" s="51"/>
      <c r="G218" s="51"/>
      <c r="H218" s="51"/>
      <c r="I218" s="31" t="str">
        <f t="shared" si="71"/>
        <v/>
      </c>
      <c r="J218" s="30" t="str">
        <f t="shared" si="75"/>
        <v/>
      </c>
      <c r="K218" s="30" t="str">
        <f>IF(J218="","",IF(#REF!-J218&lt;=$C$10/IF($A$12=1,1,10),"ABOVE",IF(#REF!-J218&lt;=($C$14+$C$10/IF($A$12=1,1,10)),"CHAM","BELOW")))</f>
        <v/>
      </c>
      <c r="L218" s="30" t="str">
        <f t="shared" si="72"/>
        <v/>
      </c>
      <c r="M218" s="31" t="str">
        <f t="shared" si="73"/>
        <v/>
      </c>
      <c r="N218" s="31" t="str">
        <f t="shared" si="74"/>
        <v/>
      </c>
      <c r="O218" s="31" t="str">
        <f t="shared" si="77"/>
        <v/>
      </c>
      <c r="P218" s="30" t="str">
        <f t="shared" si="76"/>
        <v/>
      </c>
      <c r="Q218" s="30" t="str">
        <f t="shared" si="78"/>
        <v/>
      </c>
      <c r="R218" s="30" t="str">
        <f t="shared" si="79"/>
        <v/>
      </c>
      <c r="S218" s="31" t="str">
        <f t="shared" si="80"/>
        <v/>
      </c>
      <c r="T218" s="31" t="str">
        <f t="shared" si="81"/>
        <v/>
      </c>
      <c r="U218" s="31" t="str">
        <f t="shared" si="82"/>
        <v/>
      </c>
      <c r="V218" s="31" t="str">
        <f t="shared" si="83"/>
        <v/>
      </c>
      <c r="W218" s="31" t="e">
        <f t="shared" si="84"/>
        <v>#VALUE!</v>
      </c>
      <c r="X218" s="31" t="str">
        <f t="shared" si="85"/>
        <v/>
      </c>
      <c r="Y218" s="31" t="str">
        <f t="shared" si="86"/>
        <v/>
      </c>
      <c r="Z218" s="31" t="str">
        <f t="shared" si="87"/>
        <v/>
      </c>
      <c r="AA218" s="31" t="str">
        <f t="shared" si="88"/>
        <v/>
      </c>
      <c r="AB218" s="31" t="str">
        <f t="shared" si="89"/>
        <v/>
      </c>
      <c r="AC218" s="24"/>
      <c r="AD218" s="22"/>
      <c r="AE218" s="24"/>
    </row>
    <row r="219" spans="1:31" x14ac:dyDescent="0.25">
      <c r="A219" s="24"/>
      <c r="B219" s="51"/>
      <c r="C219" s="51"/>
      <c r="D219" s="51"/>
      <c r="E219" s="51"/>
      <c r="F219" s="51"/>
      <c r="G219" s="51"/>
      <c r="H219" s="51"/>
      <c r="I219" s="31" t="str">
        <f t="shared" si="71"/>
        <v/>
      </c>
      <c r="J219" s="30" t="str">
        <f t="shared" si="75"/>
        <v/>
      </c>
      <c r="K219" s="30" t="str">
        <f>IF(J219="","",IF(#REF!-J219&lt;=$C$10/IF($A$12=1,1,10),"ABOVE",IF(#REF!-J219&lt;=($C$14+$C$10/IF($A$12=1,1,10)),"CHAM","BELOW")))</f>
        <v/>
      </c>
      <c r="L219" s="30" t="str">
        <f t="shared" si="72"/>
        <v/>
      </c>
      <c r="M219" s="31" t="str">
        <f t="shared" si="73"/>
        <v/>
      </c>
      <c r="N219" s="31" t="str">
        <f t="shared" si="74"/>
        <v/>
      </c>
      <c r="O219" s="31" t="str">
        <f t="shared" si="77"/>
        <v/>
      </c>
      <c r="P219" s="30" t="str">
        <f t="shared" si="76"/>
        <v/>
      </c>
      <c r="Q219" s="30" t="str">
        <f t="shared" si="78"/>
        <v/>
      </c>
      <c r="R219" s="30" t="str">
        <f t="shared" si="79"/>
        <v/>
      </c>
      <c r="S219" s="31" t="str">
        <f t="shared" si="80"/>
        <v/>
      </c>
      <c r="T219" s="31" t="str">
        <f t="shared" si="81"/>
        <v/>
      </c>
      <c r="U219" s="31" t="str">
        <f t="shared" si="82"/>
        <v/>
      </c>
      <c r="V219" s="31" t="str">
        <f t="shared" si="83"/>
        <v/>
      </c>
      <c r="W219" s="31" t="e">
        <f t="shared" si="84"/>
        <v>#VALUE!</v>
      </c>
      <c r="X219" s="31" t="str">
        <f t="shared" si="85"/>
        <v/>
      </c>
      <c r="Y219" s="31" t="str">
        <f t="shared" si="86"/>
        <v/>
      </c>
      <c r="Z219" s="31" t="str">
        <f t="shared" si="87"/>
        <v/>
      </c>
      <c r="AA219" s="31" t="str">
        <f t="shared" si="88"/>
        <v/>
      </c>
      <c r="AB219" s="31" t="str">
        <f t="shared" si="89"/>
        <v/>
      </c>
      <c r="AC219" s="24"/>
      <c r="AD219" s="22"/>
      <c r="AE219" s="24"/>
    </row>
    <row r="220" spans="1:31" x14ac:dyDescent="0.25">
      <c r="A220" s="24"/>
      <c r="B220" s="51"/>
      <c r="C220" s="51"/>
      <c r="D220" s="51"/>
      <c r="E220" s="51"/>
      <c r="F220" s="51"/>
      <c r="G220" s="51"/>
      <c r="H220" s="51"/>
      <c r="I220" s="31" t="str">
        <f t="shared" si="71"/>
        <v/>
      </c>
      <c r="J220" s="30" t="str">
        <f t="shared" si="75"/>
        <v/>
      </c>
      <c r="K220" s="30" t="str">
        <f>IF(J220="","",IF(#REF!-J220&lt;=$C$10/IF($A$12=1,1,10),"ABOVE",IF(#REF!-J220&lt;=($C$14+$C$10/IF($A$12=1,1,10)),"CHAM","BELOW")))</f>
        <v/>
      </c>
      <c r="L220" s="30" t="str">
        <f t="shared" si="72"/>
        <v/>
      </c>
      <c r="M220" s="31" t="str">
        <f t="shared" si="73"/>
        <v/>
      </c>
      <c r="N220" s="31" t="str">
        <f t="shared" si="74"/>
        <v/>
      </c>
      <c r="O220" s="31" t="str">
        <f t="shared" si="77"/>
        <v/>
      </c>
      <c r="P220" s="30" t="str">
        <f t="shared" si="76"/>
        <v/>
      </c>
      <c r="Q220" s="30" t="str">
        <f t="shared" si="78"/>
        <v/>
      </c>
      <c r="R220" s="30" t="str">
        <f t="shared" si="79"/>
        <v/>
      </c>
      <c r="S220" s="31" t="str">
        <f t="shared" si="80"/>
        <v/>
      </c>
      <c r="T220" s="31" t="str">
        <f t="shared" si="81"/>
        <v/>
      </c>
      <c r="U220" s="31" t="str">
        <f t="shared" si="82"/>
        <v/>
      </c>
      <c r="V220" s="31" t="str">
        <f t="shared" si="83"/>
        <v/>
      </c>
      <c r="W220" s="31" t="e">
        <f t="shared" si="84"/>
        <v>#VALUE!</v>
      </c>
      <c r="X220" s="31" t="str">
        <f t="shared" si="85"/>
        <v/>
      </c>
      <c r="Y220" s="31" t="str">
        <f t="shared" si="86"/>
        <v/>
      </c>
      <c r="Z220" s="31" t="str">
        <f t="shared" si="87"/>
        <v/>
      </c>
      <c r="AA220" s="31" t="str">
        <f t="shared" si="88"/>
        <v/>
      </c>
      <c r="AB220" s="31" t="str">
        <f t="shared" si="89"/>
        <v/>
      </c>
      <c r="AC220" s="24"/>
      <c r="AD220" s="22"/>
      <c r="AE220" s="24"/>
    </row>
    <row r="221" spans="1:31" x14ac:dyDescent="0.25">
      <c r="A221" s="24"/>
      <c r="B221" s="51"/>
      <c r="C221" s="51"/>
      <c r="D221" s="51"/>
      <c r="E221" s="51"/>
      <c r="F221" s="51"/>
      <c r="G221" s="51"/>
      <c r="H221" s="51"/>
      <c r="I221" s="31" t="str">
        <f t="shared" si="71"/>
        <v/>
      </c>
      <c r="J221" s="30" t="str">
        <f t="shared" si="75"/>
        <v/>
      </c>
      <c r="K221" s="30" t="str">
        <f>IF(J221="","",IF(#REF!-J221&lt;=$C$10/IF($A$12=1,1,10),"ABOVE",IF(#REF!-J221&lt;=($C$14+$C$10/IF($A$12=1,1,10)),"CHAM","BELOW")))</f>
        <v/>
      </c>
      <c r="L221" s="30" t="str">
        <f t="shared" si="72"/>
        <v/>
      </c>
      <c r="M221" s="31" t="str">
        <f t="shared" si="73"/>
        <v/>
      </c>
      <c r="N221" s="31" t="str">
        <f t="shared" si="74"/>
        <v/>
      </c>
      <c r="O221" s="31" t="str">
        <f t="shared" si="77"/>
        <v/>
      </c>
      <c r="P221" s="30" t="str">
        <f t="shared" si="76"/>
        <v/>
      </c>
      <c r="Q221" s="30" t="str">
        <f t="shared" si="78"/>
        <v/>
      </c>
      <c r="R221" s="30" t="str">
        <f t="shared" si="79"/>
        <v/>
      </c>
      <c r="S221" s="31" t="str">
        <f t="shared" si="80"/>
        <v/>
      </c>
      <c r="T221" s="31" t="str">
        <f t="shared" si="81"/>
        <v/>
      </c>
      <c r="U221" s="31" t="str">
        <f t="shared" si="82"/>
        <v/>
      </c>
      <c r="V221" s="31" t="str">
        <f t="shared" si="83"/>
        <v/>
      </c>
      <c r="W221" s="31" t="e">
        <f t="shared" si="84"/>
        <v>#VALUE!</v>
      </c>
      <c r="X221" s="31" t="str">
        <f t="shared" si="85"/>
        <v/>
      </c>
      <c r="Y221" s="31" t="str">
        <f t="shared" si="86"/>
        <v/>
      </c>
      <c r="Z221" s="31" t="str">
        <f t="shared" si="87"/>
        <v/>
      </c>
      <c r="AA221" s="31" t="str">
        <f t="shared" si="88"/>
        <v/>
      </c>
      <c r="AB221" s="31" t="str">
        <f t="shared" si="89"/>
        <v/>
      </c>
      <c r="AC221" s="24"/>
      <c r="AD221" s="22"/>
      <c r="AE221" s="24"/>
    </row>
    <row r="222" spans="1:31" x14ac:dyDescent="0.25">
      <c r="A222" s="24"/>
      <c r="B222" s="51"/>
      <c r="C222" s="51"/>
      <c r="D222" s="51"/>
      <c r="E222" s="51"/>
      <c r="F222" s="51"/>
      <c r="G222" s="51"/>
      <c r="H222" s="51"/>
      <c r="I222" s="31" t="str">
        <f t="shared" si="71"/>
        <v/>
      </c>
      <c r="J222" s="30" t="str">
        <f t="shared" si="75"/>
        <v/>
      </c>
      <c r="K222" s="30" t="str">
        <f>IF(J222="","",IF(#REF!-J222&lt;=$C$10/IF($A$12=1,1,10),"ABOVE",IF(#REF!-J222&lt;=($C$14+$C$10/IF($A$12=1,1,10)),"CHAM","BELOW")))</f>
        <v/>
      </c>
      <c r="L222" s="30" t="str">
        <f t="shared" si="72"/>
        <v/>
      </c>
      <c r="M222" s="31" t="str">
        <f t="shared" si="73"/>
        <v/>
      </c>
      <c r="N222" s="31" t="str">
        <f t="shared" si="74"/>
        <v/>
      </c>
      <c r="O222" s="31" t="str">
        <f t="shared" si="77"/>
        <v/>
      </c>
      <c r="P222" s="30" t="str">
        <f t="shared" si="76"/>
        <v/>
      </c>
      <c r="Q222" s="30" t="str">
        <f t="shared" si="78"/>
        <v/>
      </c>
      <c r="R222" s="30" t="str">
        <f t="shared" si="79"/>
        <v/>
      </c>
      <c r="S222" s="31" t="str">
        <f t="shared" si="80"/>
        <v/>
      </c>
      <c r="T222" s="31" t="str">
        <f t="shared" si="81"/>
        <v/>
      </c>
      <c r="U222" s="31" t="str">
        <f t="shared" si="82"/>
        <v/>
      </c>
      <c r="V222" s="31" t="str">
        <f t="shared" si="83"/>
        <v/>
      </c>
      <c r="W222" s="31" t="e">
        <f t="shared" si="84"/>
        <v>#VALUE!</v>
      </c>
      <c r="X222" s="31" t="str">
        <f t="shared" si="85"/>
        <v/>
      </c>
      <c r="Y222" s="31" t="str">
        <f t="shared" si="86"/>
        <v/>
      </c>
      <c r="Z222" s="31" t="str">
        <f t="shared" si="87"/>
        <v/>
      </c>
      <c r="AA222" s="31" t="str">
        <f t="shared" si="88"/>
        <v/>
      </c>
      <c r="AB222" s="31" t="str">
        <f t="shared" si="89"/>
        <v/>
      </c>
      <c r="AC222" s="24"/>
      <c r="AD222" s="22"/>
      <c r="AE222" s="22"/>
    </row>
    <row r="223" spans="1:31" x14ac:dyDescent="0.25">
      <c r="A223" s="24"/>
      <c r="B223" s="51"/>
      <c r="C223" s="51"/>
      <c r="D223" s="51"/>
      <c r="E223" s="51"/>
      <c r="F223" s="51"/>
      <c r="G223" s="51"/>
      <c r="H223" s="51"/>
      <c r="I223" s="31" t="str">
        <f t="shared" si="71"/>
        <v/>
      </c>
      <c r="J223" s="30" t="str">
        <f t="shared" si="75"/>
        <v/>
      </c>
      <c r="K223" s="30" t="str">
        <f>IF(J223="","",IF(#REF!-J223&lt;=$C$10/IF($A$12=1,1,10),"ABOVE",IF(#REF!-J223&lt;=($C$14+$C$10/IF($A$12=1,1,10)),"CHAM","BELOW")))</f>
        <v/>
      </c>
      <c r="L223" s="30" t="str">
        <f t="shared" si="72"/>
        <v/>
      </c>
      <c r="M223" s="31" t="str">
        <f t="shared" si="73"/>
        <v/>
      </c>
      <c r="N223" s="31" t="str">
        <f t="shared" si="74"/>
        <v/>
      </c>
      <c r="O223" s="31" t="str">
        <f t="shared" si="77"/>
        <v/>
      </c>
      <c r="P223" s="30" t="str">
        <f t="shared" si="76"/>
        <v/>
      </c>
      <c r="Q223" s="30" t="str">
        <f t="shared" si="78"/>
        <v/>
      </c>
      <c r="R223" s="30" t="str">
        <f t="shared" si="79"/>
        <v/>
      </c>
      <c r="S223" s="31" t="str">
        <f t="shared" si="80"/>
        <v/>
      </c>
      <c r="T223" s="31" t="str">
        <f t="shared" si="81"/>
        <v/>
      </c>
      <c r="U223" s="31" t="str">
        <f t="shared" si="82"/>
        <v/>
      </c>
      <c r="V223" s="31" t="str">
        <f t="shared" si="83"/>
        <v/>
      </c>
      <c r="W223" s="31" t="e">
        <f t="shared" si="84"/>
        <v>#VALUE!</v>
      </c>
      <c r="X223" s="31" t="str">
        <f t="shared" si="85"/>
        <v/>
      </c>
      <c r="Y223" s="31" t="str">
        <f t="shared" si="86"/>
        <v/>
      </c>
      <c r="Z223" s="31" t="str">
        <f t="shared" si="87"/>
        <v/>
      </c>
      <c r="AA223" s="31" t="str">
        <f t="shared" si="88"/>
        <v/>
      </c>
      <c r="AB223" s="31" t="str">
        <f t="shared" si="89"/>
        <v/>
      </c>
      <c r="AC223" s="24"/>
      <c r="AD223" s="22"/>
      <c r="AE223" s="22"/>
    </row>
    <row r="224" spans="1:31" x14ac:dyDescent="0.25">
      <c r="A224" s="24"/>
      <c r="B224" s="51"/>
      <c r="C224" s="51"/>
      <c r="D224" s="51"/>
      <c r="E224" s="51"/>
      <c r="F224" s="51"/>
      <c r="G224" s="51"/>
      <c r="H224" s="51"/>
      <c r="I224" s="31" t="str">
        <f t="shared" si="71"/>
        <v/>
      </c>
      <c r="J224" s="30" t="str">
        <f t="shared" si="75"/>
        <v/>
      </c>
      <c r="K224" s="30" t="str">
        <f>IF(J224="","",IF(#REF!-J224&lt;=$C$10/IF($A$12=1,1,10),"ABOVE",IF(#REF!-J224&lt;=($C$14+$C$10/IF($A$12=1,1,10)),"CHAM","BELOW")))</f>
        <v/>
      </c>
      <c r="L224" s="30" t="str">
        <f t="shared" si="72"/>
        <v/>
      </c>
      <c r="M224" s="31" t="str">
        <f t="shared" si="73"/>
        <v/>
      </c>
      <c r="N224" s="31" t="str">
        <f t="shared" si="74"/>
        <v/>
      </c>
      <c r="O224" s="31" t="str">
        <f t="shared" si="77"/>
        <v/>
      </c>
      <c r="P224" s="30" t="str">
        <f t="shared" si="76"/>
        <v/>
      </c>
      <c r="Q224" s="30" t="str">
        <f t="shared" si="78"/>
        <v/>
      </c>
      <c r="R224" s="30" t="str">
        <f t="shared" si="79"/>
        <v/>
      </c>
      <c r="S224" s="31" t="str">
        <f t="shared" si="80"/>
        <v/>
      </c>
      <c r="T224" s="31" t="str">
        <f t="shared" si="81"/>
        <v/>
      </c>
      <c r="U224" s="31" t="str">
        <f t="shared" si="82"/>
        <v/>
      </c>
      <c r="V224" s="31" t="str">
        <f t="shared" si="83"/>
        <v/>
      </c>
      <c r="W224" s="31" t="e">
        <f t="shared" si="84"/>
        <v>#VALUE!</v>
      </c>
      <c r="X224" s="31" t="str">
        <f t="shared" si="85"/>
        <v/>
      </c>
      <c r="Y224" s="31" t="str">
        <f t="shared" si="86"/>
        <v/>
      </c>
      <c r="Z224" s="31" t="str">
        <f t="shared" si="87"/>
        <v/>
      </c>
      <c r="AA224" s="31" t="str">
        <f t="shared" si="88"/>
        <v/>
      </c>
      <c r="AB224" s="31" t="str">
        <f t="shared" si="89"/>
        <v/>
      </c>
      <c r="AC224" s="24"/>
      <c r="AD224" s="22"/>
      <c r="AE224" s="22"/>
    </row>
    <row r="225" spans="1:31" x14ac:dyDescent="0.25">
      <c r="A225" s="24"/>
      <c r="B225" s="51"/>
      <c r="C225" s="51"/>
      <c r="D225" s="51"/>
      <c r="E225" s="51"/>
      <c r="F225" s="51"/>
      <c r="G225" s="51"/>
      <c r="H225" s="51"/>
      <c r="I225" s="31" t="str">
        <f t="shared" si="71"/>
        <v/>
      </c>
      <c r="J225" s="30" t="str">
        <f t="shared" si="75"/>
        <v/>
      </c>
      <c r="K225" s="30" t="str">
        <f>IF(J225="","",IF(#REF!-J225&lt;=$C$10/IF($A$12=1,1,10),"ABOVE",IF(#REF!-J225&lt;=($C$14+$C$10/IF($A$12=1,1,10)),"CHAM","BELOW")))</f>
        <v/>
      </c>
      <c r="L225" s="30" t="str">
        <f t="shared" si="72"/>
        <v/>
      </c>
      <c r="M225" s="31" t="str">
        <f t="shared" si="73"/>
        <v/>
      </c>
      <c r="N225" s="31" t="str">
        <f t="shared" si="74"/>
        <v/>
      </c>
      <c r="O225" s="31" t="str">
        <f t="shared" si="77"/>
        <v/>
      </c>
      <c r="P225" s="30" t="str">
        <f t="shared" si="76"/>
        <v/>
      </c>
      <c r="Q225" s="30" t="str">
        <f t="shared" si="78"/>
        <v/>
      </c>
      <c r="R225" s="30" t="str">
        <f t="shared" si="79"/>
        <v/>
      </c>
      <c r="S225" s="31" t="str">
        <f t="shared" si="80"/>
        <v/>
      </c>
      <c r="T225" s="31" t="str">
        <f t="shared" si="81"/>
        <v/>
      </c>
      <c r="U225" s="31" t="str">
        <f t="shared" si="82"/>
        <v/>
      </c>
      <c r="V225" s="31" t="str">
        <f t="shared" si="83"/>
        <v/>
      </c>
      <c r="W225" s="31" t="e">
        <f t="shared" si="84"/>
        <v>#VALUE!</v>
      </c>
      <c r="X225" s="31" t="str">
        <f t="shared" si="85"/>
        <v/>
      </c>
      <c r="Y225" s="31" t="str">
        <f t="shared" si="86"/>
        <v/>
      </c>
      <c r="Z225" s="31" t="str">
        <f t="shared" si="87"/>
        <v/>
      </c>
      <c r="AA225" s="31" t="str">
        <f t="shared" si="88"/>
        <v/>
      </c>
      <c r="AB225" s="31" t="str">
        <f t="shared" si="89"/>
        <v/>
      </c>
      <c r="AC225" s="24"/>
      <c r="AD225" s="22"/>
      <c r="AE225" s="22"/>
    </row>
    <row r="226" spans="1:31" x14ac:dyDescent="0.25">
      <c r="A226" s="24"/>
      <c r="B226" s="51"/>
      <c r="C226" s="51"/>
      <c r="D226" s="51"/>
      <c r="E226" s="51"/>
      <c r="F226" s="51"/>
      <c r="G226" s="51"/>
      <c r="H226" s="51"/>
      <c r="I226" s="31" t="str">
        <f t="shared" si="71"/>
        <v/>
      </c>
      <c r="J226" s="30" t="str">
        <f t="shared" si="75"/>
        <v/>
      </c>
      <c r="K226" s="30" t="str">
        <f>IF(J226="","",IF(#REF!-J226&lt;=$C$10/IF($A$12=1,1,10),"ABOVE",IF(#REF!-J226&lt;=($C$14+$C$10/IF($A$12=1,1,10)),"CHAM","BELOW")))</f>
        <v/>
      </c>
      <c r="L226" s="30" t="str">
        <f t="shared" si="72"/>
        <v/>
      </c>
      <c r="M226" s="31" t="str">
        <f t="shared" si="73"/>
        <v/>
      </c>
      <c r="N226" s="31" t="str">
        <f t="shared" si="74"/>
        <v/>
      </c>
      <c r="O226" s="31" t="str">
        <f t="shared" si="77"/>
        <v/>
      </c>
      <c r="P226" s="30" t="str">
        <f t="shared" si="76"/>
        <v/>
      </c>
      <c r="Q226" s="30" t="str">
        <f t="shared" si="78"/>
        <v/>
      </c>
      <c r="R226" s="30" t="str">
        <f t="shared" si="79"/>
        <v/>
      </c>
      <c r="S226" s="31" t="str">
        <f t="shared" si="80"/>
        <v/>
      </c>
      <c r="T226" s="31" t="str">
        <f t="shared" si="81"/>
        <v/>
      </c>
      <c r="U226" s="31" t="str">
        <f t="shared" si="82"/>
        <v/>
      </c>
      <c r="V226" s="31" t="str">
        <f t="shared" si="83"/>
        <v/>
      </c>
      <c r="W226" s="31" t="e">
        <f t="shared" si="84"/>
        <v>#VALUE!</v>
      </c>
      <c r="X226" s="31" t="str">
        <f t="shared" si="85"/>
        <v/>
      </c>
      <c r="Y226" s="31" t="str">
        <f t="shared" si="86"/>
        <v/>
      </c>
      <c r="Z226" s="31" t="str">
        <f t="shared" si="87"/>
        <v/>
      </c>
      <c r="AA226" s="31" t="str">
        <f t="shared" si="88"/>
        <v/>
      </c>
      <c r="AB226" s="31" t="str">
        <f t="shared" si="89"/>
        <v/>
      </c>
      <c r="AC226" s="24"/>
      <c r="AD226" s="22"/>
      <c r="AE226" s="22"/>
    </row>
    <row r="227" spans="1:31" x14ac:dyDescent="0.25">
      <c r="A227" s="24"/>
      <c r="B227" s="51"/>
      <c r="C227" s="51"/>
      <c r="D227" s="51"/>
      <c r="E227" s="51"/>
      <c r="F227" s="51"/>
      <c r="G227" s="51"/>
      <c r="H227" s="51"/>
      <c r="I227" s="31" t="str">
        <f t="shared" si="71"/>
        <v/>
      </c>
      <c r="J227" s="30" t="str">
        <f t="shared" si="75"/>
        <v/>
      </c>
      <c r="K227" s="30" t="str">
        <f>IF(J227="","",IF(#REF!-J227&lt;=$C$10/IF($A$12=1,1,10),"ABOVE",IF(#REF!-J227&lt;=($C$14+$C$10/IF($A$12=1,1,10)),"CHAM","BELOW")))</f>
        <v/>
      </c>
      <c r="L227" s="30" t="str">
        <f t="shared" si="72"/>
        <v/>
      </c>
      <c r="M227" s="31" t="str">
        <f t="shared" si="73"/>
        <v/>
      </c>
      <c r="N227" s="31" t="str">
        <f t="shared" si="74"/>
        <v/>
      </c>
      <c r="O227" s="31" t="str">
        <f t="shared" si="77"/>
        <v/>
      </c>
      <c r="P227" s="30" t="str">
        <f t="shared" si="76"/>
        <v/>
      </c>
      <c r="Q227" s="30" t="str">
        <f t="shared" si="78"/>
        <v/>
      </c>
      <c r="R227" s="30" t="str">
        <f t="shared" si="79"/>
        <v/>
      </c>
      <c r="S227" s="31" t="str">
        <f t="shared" si="80"/>
        <v/>
      </c>
      <c r="T227" s="31" t="str">
        <f t="shared" si="81"/>
        <v/>
      </c>
      <c r="U227" s="31" t="str">
        <f t="shared" si="82"/>
        <v/>
      </c>
      <c r="V227" s="31" t="str">
        <f t="shared" si="83"/>
        <v/>
      </c>
      <c r="W227" s="31" t="e">
        <f t="shared" si="84"/>
        <v>#VALUE!</v>
      </c>
      <c r="X227" s="31" t="str">
        <f t="shared" si="85"/>
        <v/>
      </c>
      <c r="Y227" s="31" t="str">
        <f t="shared" si="86"/>
        <v/>
      </c>
      <c r="Z227" s="31" t="str">
        <f t="shared" si="87"/>
        <v/>
      </c>
      <c r="AA227" s="31" t="str">
        <f t="shared" si="88"/>
        <v/>
      </c>
      <c r="AB227" s="31" t="str">
        <f t="shared" si="89"/>
        <v/>
      </c>
      <c r="AC227" s="24"/>
      <c r="AD227" s="22"/>
      <c r="AE227" s="22"/>
    </row>
    <row r="228" spans="1:31" x14ac:dyDescent="0.25">
      <c r="A228" s="24"/>
      <c r="B228" s="51"/>
      <c r="C228" s="51"/>
      <c r="D228" s="51"/>
      <c r="E228" s="51"/>
      <c r="F228" s="51"/>
      <c r="G228" s="51"/>
      <c r="H228" s="51"/>
      <c r="I228" s="31" t="str">
        <f t="shared" si="71"/>
        <v/>
      </c>
      <c r="J228" s="30" t="str">
        <f t="shared" si="75"/>
        <v/>
      </c>
      <c r="K228" s="30" t="str">
        <f>IF(J228="","",IF(#REF!-J228&lt;=$C$10/IF($A$12=1,1,10),"ABOVE",IF(#REF!-J228&lt;=($C$14+$C$10/IF($A$12=1,1,10)),"CHAM","BELOW")))</f>
        <v/>
      </c>
      <c r="L228" s="30" t="str">
        <f t="shared" si="72"/>
        <v/>
      </c>
      <c r="M228" s="31" t="str">
        <f t="shared" si="73"/>
        <v/>
      </c>
      <c r="N228" s="31" t="str">
        <f t="shared" si="74"/>
        <v/>
      </c>
      <c r="O228" s="31" t="str">
        <f t="shared" si="77"/>
        <v/>
      </c>
      <c r="P228" s="30" t="str">
        <f t="shared" si="76"/>
        <v/>
      </c>
      <c r="Q228" s="30" t="str">
        <f t="shared" si="78"/>
        <v/>
      </c>
      <c r="R228" s="30" t="str">
        <f t="shared" si="79"/>
        <v/>
      </c>
      <c r="S228" s="31" t="str">
        <f t="shared" si="80"/>
        <v/>
      </c>
      <c r="T228" s="31" t="str">
        <f t="shared" si="81"/>
        <v/>
      </c>
      <c r="U228" s="31" t="str">
        <f t="shared" si="82"/>
        <v/>
      </c>
      <c r="V228" s="31" t="str">
        <f t="shared" si="83"/>
        <v/>
      </c>
      <c r="W228" s="31" t="e">
        <f t="shared" si="84"/>
        <v>#VALUE!</v>
      </c>
      <c r="X228" s="31" t="str">
        <f t="shared" si="85"/>
        <v/>
      </c>
      <c r="Y228" s="31" t="str">
        <f t="shared" si="86"/>
        <v/>
      </c>
      <c r="Z228" s="31" t="str">
        <f t="shared" si="87"/>
        <v/>
      </c>
      <c r="AA228" s="31" t="str">
        <f t="shared" si="88"/>
        <v/>
      </c>
      <c r="AB228" s="31" t="str">
        <f t="shared" si="89"/>
        <v/>
      </c>
      <c r="AC228" s="24"/>
      <c r="AD228" s="22"/>
      <c r="AE228" s="22"/>
    </row>
    <row r="229" spans="1:31" x14ac:dyDescent="0.25">
      <c r="A229" s="24"/>
      <c r="B229" s="51"/>
      <c r="C229" s="51"/>
      <c r="D229" s="51"/>
      <c r="E229" s="51"/>
      <c r="F229" s="51"/>
      <c r="G229" s="51"/>
      <c r="H229" s="51"/>
      <c r="I229" s="31" t="str">
        <f t="shared" si="71"/>
        <v/>
      </c>
      <c r="J229" s="30" t="str">
        <f t="shared" si="75"/>
        <v/>
      </c>
      <c r="K229" s="30" t="str">
        <f>IF(J229="","",IF(#REF!-J229&lt;=$C$10/IF($A$12=1,1,10),"ABOVE",IF(#REF!-J229&lt;=($C$14+$C$10/IF($A$12=1,1,10)),"CHAM","BELOW")))</f>
        <v/>
      </c>
      <c r="L229" s="30" t="str">
        <f t="shared" si="72"/>
        <v/>
      </c>
      <c r="M229" s="31" t="str">
        <f t="shared" si="73"/>
        <v/>
      </c>
      <c r="N229" s="31" t="str">
        <f t="shared" si="74"/>
        <v/>
      </c>
      <c r="O229" s="31" t="str">
        <f t="shared" si="77"/>
        <v/>
      </c>
      <c r="P229" s="30" t="str">
        <f t="shared" si="76"/>
        <v/>
      </c>
      <c r="Q229" s="30" t="str">
        <f t="shared" si="78"/>
        <v/>
      </c>
      <c r="R229" s="30" t="str">
        <f t="shared" si="79"/>
        <v/>
      </c>
      <c r="S229" s="31" t="str">
        <f t="shared" si="80"/>
        <v/>
      </c>
      <c r="T229" s="31" t="str">
        <f t="shared" si="81"/>
        <v/>
      </c>
      <c r="U229" s="31" t="str">
        <f t="shared" si="82"/>
        <v/>
      </c>
      <c r="V229" s="31" t="str">
        <f t="shared" si="83"/>
        <v/>
      </c>
      <c r="W229" s="31" t="e">
        <f t="shared" si="84"/>
        <v>#VALUE!</v>
      </c>
      <c r="X229" s="31" t="str">
        <f t="shared" si="85"/>
        <v/>
      </c>
      <c r="Y229" s="31" t="str">
        <f t="shared" si="86"/>
        <v/>
      </c>
      <c r="Z229" s="31" t="str">
        <f t="shared" si="87"/>
        <v/>
      </c>
      <c r="AA229" s="31" t="str">
        <f t="shared" si="88"/>
        <v/>
      </c>
      <c r="AB229" s="31" t="str">
        <f t="shared" si="89"/>
        <v/>
      </c>
      <c r="AC229" s="24"/>
      <c r="AD229" s="22"/>
      <c r="AE229" s="22"/>
    </row>
    <row r="230" spans="1:31" x14ac:dyDescent="0.25">
      <c r="A230" s="24"/>
      <c r="B230" s="51"/>
      <c r="C230" s="51"/>
      <c r="D230" s="51"/>
      <c r="E230" s="51"/>
      <c r="F230" s="51"/>
      <c r="G230" s="51"/>
      <c r="H230" s="51"/>
      <c r="I230" s="31" t="str">
        <f t="shared" si="71"/>
        <v/>
      </c>
      <c r="J230" s="30" t="str">
        <f t="shared" si="75"/>
        <v/>
      </c>
      <c r="K230" s="30" t="str">
        <f>IF(J230="","",IF(#REF!-J230&lt;=$C$10/IF($A$12=1,1,10),"ABOVE",IF(#REF!-J230&lt;=($C$14+$C$10/IF($A$12=1,1,10)),"CHAM","BELOW")))</f>
        <v/>
      </c>
      <c r="L230" s="30" t="str">
        <f t="shared" si="72"/>
        <v/>
      </c>
      <c r="M230" s="31" t="str">
        <f t="shared" si="73"/>
        <v/>
      </c>
      <c r="N230" s="31" t="str">
        <f t="shared" si="74"/>
        <v/>
      </c>
      <c r="O230" s="31" t="str">
        <f t="shared" si="77"/>
        <v/>
      </c>
      <c r="P230" s="30" t="str">
        <f t="shared" si="76"/>
        <v/>
      </c>
      <c r="Q230" s="30" t="str">
        <f t="shared" si="78"/>
        <v/>
      </c>
      <c r="R230" s="30" t="str">
        <f t="shared" si="79"/>
        <v/>
      </c>
      <c r="S230" s="31" t="str">
        <f t="shared" si="80"/>
        <v/>
      </c>
      <c r="T230" s="31" t="str">
        <f t="shared" si="81"/>
        <v/>
      </c>
      <c r="U230" s="31" t="str">
        <f t="shared" si="82"/>
        <v/>
      </c>
      <c r="V230" s="31" t="str">
        <f t="shared" si="83"/>
        <v/>
      </c>
      <c r="W230" s="31" t="e">
        <f t="shared" si="84"/>
        <v>#VALUE!</v>
      </c>
      <c r="X230" s="31" t="str">
        <f t="shared" si="85"/>
        <v/>
      </c>
      <c r="Y230" s="31" t="str">
        <f t="shared" si="86"/>
        <v/>
      </c>
      <c r="Z230" s="31" t="str">
        <f t="shared" si="87"/>
        <v/>
      </c>
      <c r="AA230" s="31" t="str">
        <f t="shared" si="88"/>
        <v/>
      </c>
      <c r="AB230" s="31" t="str">
        <f t="shared" si="89"/>
        <v/>
      </c>
      <c r="AC230" s="24"/>
      <c r="AD230" s="22"/>
      <c r="AE230" s="22"/>
    </row>
    <row r="231" spans="1:31" x14ac:dyDescent="0.25">
      <c r="A231" s="24"/>
      <c r="B231" s="51"/>
      <c r="C231" s="51"/>
      <c r="D231" s="51"/>
      <c r="E231" s="51"/>
      <c r="F231" s="51"/>
      <c r="G231" s="51"/>
      <c r="H231" s="51"/>
      <c r="I231" s="31" t="str">
        <f t="shared" si="71"/>
        <v/>
      </c>
      <c r="J231" s="30" t="str">
        <f t="shared" si="75"/>
        <v/>
      </c>
      <c r="K231" s="30" t="str">
        <f>IF(J231="","",IF(#REF!-J231&lt;=$C$10/IF($A$12=1,1,10),"ABOVE",IF(#REF!-J231&lt;=($C$14+$C$10/IF($A$12=1,1,10)),"CHAM","BELOW")))</f>
        <v/>
      </c>
      <c r="L231" s="30" t="str">
        <f t="shared" si="72"/>
        <v/>
      </c>
      <c r="M231" s="31" t="str">
        <f t="shared" si="73"/>
        <v/>
      </c>
      <c r="N231" s="31" t="str">
        <f t="shared" si="74"/>
        <v/>
      </c>
      <c r="O231" s="31" t="str">
        <f t="shared" si="77"/>
        <v/>
      </c>
      <c r="P231" s="30" t="str">
        <f t="shared" si="76"/>
        <v/>
      </c>
      <c r="Q231" s="30" t="str">
        <f t="shared" si="78"/>
        <v/>
      </c>
      <c r="R231" s="30" t="str">
        <f t="shared" si="79"/>
        <v/>
      </c>
      <c r="S231" s="31" t="str">
        <f t="shared" si="80"/>
        <v/>
      </c>
      <c r="T231" s="31" t="str">
        <f t="shared" si="81"/>
        <v/>
      </c>
      <c r="U231" s="31" t="str">
        <f t="shared" si="82"/>
        <v/>
      </c>
      <c r="V231" s="31" t="str">
        <f t="shared" si="83"/>
        <v/>
      </c>
      <c r="W231" s="31" t="e">
        <f t="shared" si="84"/>
        <v>#VALUE!</v>
      </c>
      <c r="X231" s="31" t="str">
        <f t="shared" si="85"/>
        <v/>
      </c>
      <c r="Y231" s="31" t="str">
        <f t="shared" si="86"/>
        <v/>
      </c>
      <c r="Z231" s="31" t="str">
        <f t="shared" si="87"/>
        <v/>
      </c>
      <c r="AA231" s="31" t="str">
        <f t="shared" si="88"/>
        <v/>
      </c>
      <c r="AB231" s="31" t="str">
        <f t="shared" si="89"/>
        <v/>
      </c>
      <c r="AC231" s="24"/>
      <c r="AD231" s="22"/>
      <c r="AE231" s="22"/>
    </row>
    <row r="232" spans="1:31" x14ac:dyDescent="0.25">
      <c r="A232" s="24"/>
      <c r="B232" s="51"/>
      <c r="C232" s="51"/>
      <c r="D232" s="51"/>
      <c r="E232" s="51"/>
      <c r="F232" s="51"/>
      <c r="G232" s="51"/>
      <c r="H232" s="51"/>
      <c r="I232" s="31" t="str">
        <f t="shared" si="71"/>
        <v/>
      </c>
      <c r="J232" s="30" t="str">
        <f t="shared" si="75"/>
        <v/>
      </c>
      <c r="K232" s="30" t="str">
        <f>IF(J232="","",IF(#REF!-J232&lt;=$C$10/IF($A$12=1,1,10),"ABOVE",IF(#REF!-J232&lt;=($C$14+$C$10/IF($A$12=1,1,10)),"CHAM","BELOW")))</f>
        <v/>
      </c>
      <c r="L232" s="30" t="str">
        <f t="shared" si="72"/>
        <v/>
      </c>
      <c r="M232" s="31" t="str">
        <f t="shared" si="73"/>
        <v/>
      </c>
      <c r="N232" s="31" t="str">
        <f t="shared" si="74"/>
        <v/>
      </c>
      <c r="O232" s="31" t="str">
        <f t="shared" si="77"/>
        <v/>
      </c>
      <c r="P232" s="30" t="str">
        <f t="shared" si="76"/>
        <v/>
      </c>
      <c r="Q232" s="30" t="str">
        <f t="shared" si="78"/>
        <v/>
      </c>
      <c r="R232" s="30" t="str">
        <f t="shared" si="79"/>
        <v/>
      </c>
      <c r="S232" s="31" t="str">
        <f t="shared" si="80"/>
        <v/>
      </c>
      <c r="T232" s="31" t="str">
        <f t="shared" si="81"/>
        <v/>
      </c>
      <c r="U232" s="31" t="str">
        <f t="shared" si="82"/>
        <v/>
      </c>
      <c r="V232" s="31" t="str">
        <f t="shared" si="83"/>
        <v/>
      </c>
      <c r="W232" s="31" t="e">
        <f t="shared" si="84"/>
        <v>#VALUE!</v>
      </c>
      <c r="X232" s="31" t="str">
        <f t="shared" si="85"/>
        <v/>
      </c>
      <c r="Y232" s="31" t="str">
        <f t="shared" si="86"/>
        <v/>
      </c>
      <c r="Z232" s="31" t="str">
        <f t="shared" si="87"/>
        <v/>
      </c>
      <c r="AA232" s="31" t="str">
        <f t="shared" si="88"/>
        <v/>
      </c>
      <c r="AB232" s="31" t="str">
        <f t="shared" si="89"/>
        <v/>
      </c>
      <c r="AC232" s="24"/>
      <c r="AD232" s="22"/>
      <c r="AE232" s="22"/>
    </row>
    <row r="233" spans="1:31" x14ac:dyDescent="0.25">
      <c r="A233" s="24"/>
      <c r="B233" s="51"/>
      <c r="C233" s="51"/>
      <c r="D233" s="51"/>
      <c r="E233" s="51"/>
      <c r="F233" s="51"/>
      <c r="G233" s="51"/>
      <c r="H233" s="51"/>
      <c r="I233" s="31" t="str">
        <f t="shared" si="71"/>
        <v/>
      </c>
      <c r="J233" s="30" t="str">
        <f t="shared" si="75"/>
        <v/>
      </c>
      <c r="K233" s="30" t="str">
        <f>IF(J233="","",IF(#REF!-J233&lt;=$C$10/IF($A$12=1,1,10),"ABOVE",IF(#REF!-J233&lt;=($C$14+$C$10/IF($A$12=1,1,10)),"CHAM","BELOW")))</f>
        <v/>
      </c>
      <c r="L233" s="30" t="str">
        <f t="shared" si="72"/>
        <v/>
      </c>
      <c r="M233" s="31" t="str">
        <f t="shared" si="73"/>
        <v/>
      </c>
      <c r="N233" s="31" t="str">
        <f t="shared" si="74"/>
        <v/>
      </c>
      <c r="O233" s="31" t="str">
        <f t="shared" si="77"/>
        <v/>
      </c>
      <c r="P233" s="30" t="str">
        <f t="shared" si="76"/>
        <v/>
      </c>
      <c r="Q233" s="30" t="str">
        <f t="shared" si="78"/>
        <v/>
      </c>
      <c r="R233" s="30" t="str">
        <f t="shared" si="79"/>
        <v/>
      </c>
      <c r="S233" s="31" t="str">
        <f t="shared" si="80"/>
        <v/>
      </c>
      <c r="T233" s="31" t="str">
        <f t="shared" si="81"/>
        <v/>
      </c>
      <c r="U233" s="31" t="str">
        <f t="shared" si="82"/>
        <v/>
      </c>
      <c r="V233" s="31" t="str">
        <f t="shared" si="83"/>
        <v/>
      </c>
      <c r="W233" s="31" t="e">
        <f t="shared" si="84"/>
        <v>#VALUE!</v>
      </c>
      <c r="X233" s="31" t="str">
        <f t="shared" si="85"/>
        <v/>
      </c>
      <c r="Y233" s="31" t="str">
        <f t="shared" si="86"/>
        <v/>
      </c>
      <c r="Z233" s="31" t="str">
        <f t="shared" si="87"/>
        <v/>
      </c>
      <c r="AA233" s="31" t="str">
        <f t="shared" si="88"/>
        <v/>
      </c>
      <c r="AB233" s="31" t="str">
        <f t="shared" si="89"/>
        <v/>
      </c>
      <c r="AC233" s="24"/>
      <c r="AD233" s="22"/>
      <c r="AE233" s="22"/>
    </row>
    <row r="234" spans="1:31" x14ac:dyDescent="0.25">
      <c r="A234" s="24"/>
      <c r="B234" s="51"/>
      <c r="C234" s="51"/>
      <c r="D234" s="51"/>
      <c r="E234" s="51"/>
      <c r="F234" s="51"/>
      <c r="G234" s="51"/>
      <c r="H234" s="51"/>
      <c r="I234" s="31" t="str">
        <f t="shared" si="71"/>
        <v/>
      </c>
      <c r="J234" s="30" t="str">
        <f t="shared" si="75"/>
        <v/>
      </c>
      <c r="K234" s="30" t="str">
        <f>IF(J234="","",IF(#REF!-J234&lt;=$C$10/IF($A$12=1,1,10),"ABOVE",IF(#REF!-J234&lt;=($C$14+$C$10/IF($A$12=1,1,10)),"CHAM","BELOW")))</f>
        <v/>
      </c>
      <c r="L234" s="30" t="str">
        <f t="shared" si="72"/>
        <v/>
      </c>
      <c r="M234" s="31" t="str">
        <f t="shared" si="73"/>
        <v/>
      </c>
      <c r="N234" s="31" t="str">
        <f t="shared" si="74"/>
        <v/>
      </c>
      <c r="O234" s="31" t="str">
        <f t="shared" si="77"/>
        <v/>
      </c>
      <c r="P234" s="30" t="str">
        <f t="shared" si="76"/>
        <v/>
      </c>
      <c r="Q234" s="30" t="str">
        <f t="shared" si="78"/>
        <v/>
      </c>
      <c r="R234" s="30" t="str">
        <f t="shared" si="79"/>
        <v/>
      </c>
      <c r="S234" s="31" t="str">
        <f t="shared" si="80"/>
        <v/>
      </c>
      <c r="T234" s="31" t="str">
        <f t="shared" si="81"/>
        <v/>
      </c>
      <c r="U234" s="31" t="str">
        <f t="shared" si="82"/>
        <v/>
      </c>
      <c r="V234" s="31" t="str">
        <f t="shared" si="83"/>
        <v/>
      </c>
      <c r="W234" s="31" t="e">
        <f t="shared" si="84"/>
        <v>#VALUE!</v>
      </c>
      <c r="X234" s="31" t="str">
        <f t="shared" si="85"/>
        <v/>
      </c>
      <c r="Y234" s="31" t="str">
        <f t="shared" si="86"/>
        <v/>
      </c>
      <c r="Z234" s="31" t="str">
        <f t="shared" si="87"/>
        <v/>
      </c>
      <c r="AA234" s="31" t="str">
        <f t="shared" si="88"/>
        <v/>
      </c>
      <c r="AB234" s="31" t="str">
        <f t="shared" si="89"/>
        <v/>
      </c>
      <c r="AC234" s="24"/>
      <c r="AD234" s="22"/>
      <c r="AE234" s="22"/>
    </row>
    <row r="235" spans="1:31" x14ac:dyDescent="0.25">
      <c r="A235" s="24"/>
      <c r="B235" s="51"/>
      <c r="C235" s="51"/>
      <c r="D235" s="51"/>
      <c r="E235" s="51"/>
      <c r="F235" s="51"/>
      <c r="G235" s="51"/>
      <c r="H235" s="51"/>
      <c r="I235" s="31" t="str">
        <f t="shared" si="71"/>
        <v/>
      </c>
      <c r="J235" s="30" t="str">
        <f t="shared" si="75"/>
        <v/>
      </c>
      <c r="K235" s="30" t="str">
        <f>IF(J235="","",IF(#REF!-J235&lt;=$C$10/IF($A$12=1,1,10),"ABOVE",IF(#REF!-J235&lt;=($C$14+$C$10/IF($A$12=1,1,10)),"CHAM","BELOW")))</f>
        <v/>
      </c>
      <c r="L235" s="30" t="str">
        <f t="shared" si="72"/>
        <v/>
      </c>
      <c r="M235" s="31" t="str">
        <f t="shared" si="73"/>
        <v/>
      </c>
      <c r="N235" s="31" t="str">
        <f t="shared" si="74"/>
        <v/>
      </c>
      <c r="O235" s="31" t="str">
        <f t="shared" si="77"/>
        <v/>
      </c>
      <c r="P235" s="30" t="str">
        <f t="shared" si="76"/>
        <v/>
      </c>
      <c r="Q235" s="30" t="str">
        <f t="shared" si="78"/>
        <v/>
      </c>
      <c r="R235" s="30" t="str">
        <f t="shared" si="79"/>
        <v/>
      </c>
      <c r="S235" s="31" t="str">
        <f t="shared" si="80"/>
        <v/>
      </c>
      <c r="T235" s="31" t="str">
        <f t="shared" si="81"/>
        <v/>
      </c>
      <c r="U235" s="31" t="str">
        <f t="shared" si="82"/>
        <v/>
      </c>
      <c r="V235" s="31" t="str">
        <f t="shared" si="83"/>
        <v/>
      </c>
      <c r="W235" s="31" t="e">
        <f t="shared" si="84"/>
        <v>#VALUE!</v>
      </c>
      <c r="X235" s="31" t="str">
        <f t="shared" si="85"/>
        <v/>
      </c>
      <c r="Y235" s="31" t="str">
        <f t="shared" si="86"/>
        <v/>
      </c>
      <c r="Z235" s="31" t="str">
        <f t="shared" si="87"/>
        <v/>
      </c>
      <c r="AA235" s="31" t="str">
        <f t="shared" si="88"/>
        <v/>
      </c>
      <c r="AB235" s="31" t="str">
        <f t="shared" si="89"/>
        <v/>
      </c>
      <c r="AC235" s="24"/>
      <c r="AD235" s="22"/>
      <c r="AE235" s="22"/>
    </row>
    <row r="236" spans="1:31" x14ac:dyDescent="0.25">
      <c r="A236" s="24"/>
      <c r="B236" s="51"/>
      <c r="C236" s="51"/>
      <c r="D236" s="51"/>
      <c r="E236" s="51"/>
      <c r="F236" s="51"/>
      <c r="G236" s="51"/>
      <c r="H236" s="51"/>
      <c r="I236" s="31" t="str">
        <f t="shared" si="71"/>
        <v/>
      </c>
      <c r="J236" s="30" t="str">
        <f t="shared" si="75"/>
        <v/>
      </c>
      <c r="K236" s="30" t="str">
        <f>IF(J236="","",IF(#REF!-J236&lt;=$C$10/IF($A$12=1,1,10),"ABOVE",IF(#REF!-J236&lt;=($C$14+$C$10/IF($A$12=1,1,10)),"CHAM","BELOW")))</f>
        <v/>
      </c>
      <c r="L236" s="30" t="str">
        <f t="shared" si="72"/>
        <v/>
      </c>
      <c r="M236" s="31" t="str">
        <f t="shared" si="73"/>
        <v/>
      </c>
      <c r="N236" s="31" t="str">
        <f t="shared" si="74"/>
        <v/>
      </c>
      <c r="O236" s="31" t="str">
        <f t="shared" si="77"/>
        <v/>
      </c>
      <c r="P236" s="30" t="str">
        <f t="shared" si="76"/>
        <v/>
      </c>
      <c r="Q236" s="30" t="str">
        <f t="shared" si="78"/>
        <v/>
      </c>
      <c r="R236" s="30" t="str">
        <f t="shared" si="79"/>
        <v/>
      </c>
      <c r="S236" s="31" t="str">
        <f t="shared" si="80"/>
        <v/>
      </c>
      <c r="T236" s="31" t="str">
        <f t="shared" si="81"/>
        <v/>
      </c>
      <c r="U236" s="31" t="str">
        <f t="shared" si="82"/>
        <v/>
      </c>
      <c r="V236" s="31" t="str">
        <f t="shared" si="83"/>
        <v/>
      </c>
      <c r="W236" s="31" t="e">
        <f t="shared" si="84"/>
        <v>#VALUE!</v>
      </c>
      <c r="X236" s="31" t="str">
        <f t="shared" si="85"/>
        <v/>
      </c>
      <c r="Y236" s="31" t="str">
        <f t="shared" si="86"/>
        <v/>
      </c>
      <c r="Z236" s="31" t="str">
        <f t="shared" si="87"/>
        <v/>
      </c>
      <c r="AA236" s="31" t="str">
        <f t="shared" si="88"/>
        <v/>
      </c>
      <c r="AB236" s="31" t="str">
        <f t="shared" si="89"/>
        <v/>
      </c>
      <c r="AC236" s="24"/>
      <c r="AD236" s="22"/>
      <c r="AE236" s="22"/>
    </row>
    <row r="237" spans="1:31" x14ac:dyDescent="0.25">
      <c r="A237" s="24"/>
      <c r="B237" s="51"/>
      <c r="C237" s="51"/>
      <c r="D237" s="51"/>
      <c r="E237" s="51"/>
      <c r="F237" s="51"/>
      <c r="G237" s="51"/>
      <c r="H237" s="51"/>
      <c r="I237" s="31" t="str">
        <f t="shared" si="71"/>
        <v/>
      </c>
      <c r="J237" s="30" t="str">
        <f t="shared" si="75"/>
        <v/>
      </c>
      <c r="K237" s="30" t="str">
        <f>IF(J237="","",IF(#REF!-J237&lt;=$C$10/IF($A$12=1,1,10),"ABOVE",IF(#REF!-J237&lt;=($C$14+$C$10/IF($A$12=1,1,10)),"CHAM","BELOW")))</f>
        <v/>
      </c>
      <c r="L237" s="30" t="str">
        <f t="shared" si="72"/>
        <v/>
      </c>
      <c r="M237" s="31" t="str">
        <f t="shared" si="73"/>
        <v/>
      </c>
      <c r="N237" s="31" t="str">
        <f t="shared" si="74"/>
        <v/>
      </c>
      <c r="O237" s="31" t="str">
        <f t="shared" si="77"/>
        <v/>
      </c>
      <c r="P237" s="30" t="str">
        <f t="shared" si="76"/>
        <v/>
      </c>
      <c r="Q237" s="30" t="str">
        <f t="shared" si="78"/>
        <v/>
      </c>
      <c r="R237" s="30" t="str">
        <f t="shared" si="79"/>
        <v/>
      </c>
      <c r="S237" s="31" t="str">
        <f t="shared" si="80"/>
        <v/>
      </c>
      <c r="T237" s="31" t="str">
        <f t="shared" si="81"/>
        <v/>
      </c>
      <c r="U237" s="31" t="str">
        <f t="shared" si="82"/>
        <v/>
      </c>
      <c r="V237" s="31" t="str">
        <f t="shared" si="83"/>
        <v/>
      </c>
      <c r="W237" s="31" t="e">
        <f t="shared" si="84"/>
        <v>#VALUE!</v>
      </c>
      <c r="X237" s="31" t="str">
        <f t="shared" si="85"/>
        <v/>
      </c>
      <c r="Y237" s="31" t="str">
        <f t="shared" si="86"/>
        <v/>
      </c>
      <c r="Z237" s="31" t="str">
        <f t="shared" si="87"/>
        <v/>
      </c>
      <c r="AA237" s="31" t="str">
        <f t="shared" si="88"/>
        <v/>
      </c>
      <c r="AB237" s="31" t="str">
        <f t="shared" si="89"/>
        <v/>
      </c>
      <c r="AC237" s="24"/>
      <c r="AD237" s="22"/>
      <c r="AE237" s="22"/>
    </row>
    <row r="238" spans="1:31" x14ac:dyDescent="0.25">
      <c r="A238" s="24"/>
      <c r="B238" s="51"/>
      <c r="C238" s="51"/>
      <c r="D238" s="51"/>
      <c r="E238" s="51"/>
      <c r="F238" s="51"/>
      <c r="G238" s="51"/>
      <c r="H238" s="51"/>
      <c r="I238" s="31" t="str">
        <f t="shared" si="71"/>
        <v/>
      </c>
      <c r="J238" s="30" t="str">
        <f t="shared" si="75"/>
        <v/>
      </c>
      <c r="K238" s="30" t="str">
        <f>IF(J238="","",IF(#REF!-J238&lt;=$C$10/IF($A$12=1,1,10),"ABOVE",IF(#REF!-J238&lt;=($C$14+$C$10/IF($A$12=1,1,10)),"CHAM","BELOW")))</f>
        <v/>
      </c>
      <c r="L238" s="30" t="str">
        <f t="shared" si="72"/>
        <v/>
      </c>
      <c r="M238" s="31" t="str">
        <f t="shared" si="73"/>
        <v/>
      </c>
      <c r="N238" s="31" t="str">
        <f t="shared" si="74"/>
        <v/>
      </c>
      <c r="O238" s="31" t="str">
        <f t="shared" si="77"/>
        <v/>
      </c>
      <c r="P238" s="30" t="str">
        <f t="shared" si="76"/>
        <v/>
      </c>
      <c r="Q238" s="30" t="str">
        <f t="shared" si="78"/>
        <v/>
      </c>
      <c r="R238" s="30" t="str">
        <f t="shared" si="79"/>
        <v/>
      </c>
      <c r="S238" s="31" t="str">
        <f t="shared" si="80"/>
        <v/>
      </c>
      <c r="T238" s="31" t="str">
        <f t="shared" si="81"/>
        <v/>
      </c>
      <c r="U238" s="31" t="str">
        <f t="shared" si="82"/>
        <v/>
      </c>
      <c r="V238" s="31" t="str">
        <f t="shared" si="83"/>
        <v/>
      </c>
      <c r="W238" s="31" t="e">
        <f t="shared" si="84"/>
        <v>#VALUE!</v>
      </c>
      <c r="X238" s="31" t="str">
        <f t="shared" si="85"/>
        <v/>
      </c>
      <c r="Y238" s="31" t="str">
        <f t="shared" si="86"/>
        <v/>
      </c>
      <c r="Z238" s="31" t="str">
        <f t="shared" si="87"/>
        <v/>
      </c>
      <c r="AA238" s="31" t="str">
        <f t="shared" si="88"/>
        <v/>
      </c>
      <c r="AB238" s="31" t="str">
        <f t="shared" si="89"/>
        <v/>
      </c>
      <c r="AC238" s="24"/>
      <c r="AD238" s="22"/>
      <c r="AE238" s="22"/>
    </row>
    <row r="239" spans="1:31" x14ac:dyDescent="0.25">
      <c r="A239" s="24"/>
      <c r="B239" s="51"/>
      <c r="C239" s="51"/>
      <c r="D239" s="51"/>
      <c r="E239" s="51"/>
      <c r="F239" s="51"/>
      <c r="G239" s="51"/>
      <c r="H239" s="51"/>
      <c r="I239" s="31" t="str">
        <f t="shared" si="71"/>
        <v/>
      </c>
      <c r="J239" s="30" t="str">
        <f t="shared" si="75"/>
        <v/>
      </c>
      <c r="K239" s="30" t="str">
        <f>IF(J239="","",IF(#REF!-J239&lt;=$C$10/IF($A$12=1,1,10),"ABOVE",IF(#REF!-J239&lt;=($C$14+$C$10/IF($A$12=1,1,10)),"CHAM","BELOW")))</f>
        <v/>
      </c>
      <c r="L239" s="30" t="str">
        <f t="shared" si="72"/>
        <v/>
      </c>
      <c r="M239" s="31" t="str">
        <f t="shared" si="73"/>
        <v/>
      </c>
      <c r="N239" s="31" t="str">
        <f t="shared" si="74"/>
        <v/>
      </c>
      <c r="O239" s="31" t="str">
        <f t="shared" si="77"/>
        <v/>
      </c>
      <c r="P239" s="30" t="str">
        <f t="shared" si="76"/>
        <v/>
      </c>
      <c r="Q239" s="30" t="str">
        <f t="shared" si="78"/>
        <v/>
      </c>
      <c r="R239" s="30" t="str">
        <f t="shared" si="79"/>
        <v/>
      </c>
      <c r="S239" s="31" t="str">
        <f t="shared" si="80"/>
        <v/>
      </c>
      <c r="T239" s="31" t="str">
        <f t="shared" si="81"/>
        <v/>
      </c>
      <c r="U239" s="31" t="str">
        <f t="shared" si="82"/>
        <v/>
      </c>
      <c r="V239" s="31" t="str">
        <f t="shared" si="83"/>
        <v/>
      </c>
      <c r="W239" s="31" t="e">
        <f t="shared" si="84"/>
        <v>#VALUE!</v>
      </c>
      <c r="X239" s="31" t="str">
        <f t="shared" si="85"/>
        <v/>
      </c>
      <c r="Y239" s="31" t="str">
        <f t="shared" si="86"/>
        <v/>
      </c>
      <c r="Z239" s="31" t="str">
        <f t="shared" si="87"/>
        <v/>
      </c>
      <c r="AA239" s="31" t="str">
        <f t="shared" si="88"/>
        <v/>
      </c>
      <c r="AB239" s="31" t="str">
        <f t="shared" si="89"/>
        <v/>
      </c>
      <c r="AC239" s="24"/>
      <c r="AD239" s="22"/>
      <c r="AE239" s="22"/>
    </row>
    <row r="240" spans="1:31" x14ac:dyDescent="0.25">
      <c r="A240" s="24"/>
      <c r="B240" s="51"/>
      <c r="C240" s="51"/>
      <c r="D240" s="51"/>
      <c r="E240" s="51"/>
      <c r="F240" s="51"/>
      <c r="G240" s="51"/>
      <c r="H240" s="51"/>
      <c r="I240" s="31" t="str">
        <f t="shared" si="71"/>
        <v/>
      </c>
      <c r="J240" s="30" t="str">
        <f t="shared" si="75"/>
        <v/>
      </c>
      <c r="K240" s="30" t="str">
        <f>IF(J240="","",IF(#REF!-J240&lt;=$C$10/IF($A$12=1,1,10),"ABOVE",IF(#REF!-J240&lt;=($C$14+$C$10/IF($A$12=1,1,10)),"CHAM","BELOW")))</f>
        <v/>
      </c>
      <c r="L240" s="30" t="str">
        <f t="shared" si="72"/>
        <v/>
      </c>
      <c r="M240" s="31" t="str">
        <f t="shared" si="73"/>
        <v/>
      </c>
      <c r="N240" s="31" t="str">
        <f t="shared" si="74"/>
        <v/>
      </c>
      <c r="O240" s="31" t="str">
        <f t="shared" si="77"/>
        <v/>
      </c>
      <c r="P240" s="30" t="str">
        <f t="shared" si="76"/>
        <v/>
      </c>
      <c r="Q240" s="30" t="str">
        <f t="shared" si="78"/>
        <v/>
      </c>
      <c r="R240" s="30" t="str">
        <f t="shared" si="79"/>
        <v/>
      </c>
      <c r="S240" s="31" t="str">
        <f t="shared" si="80"/>
        <v/>
      </c>
      <c r="T240" s="31" t="str">
        <f t="shared" si="81"/>
        <v/>
      </c>
      <c r="U240" s="31" t="str">
        <f t="shared" si="82"/>
        <v/>
      </c>
      <c r="V240" s="31" t="str">
        <f t="shared" si="83"/>
        <v/>
      </c>
      <c r="W240" s="31" t="e">
        <f t="shared" si="84"/>
        <v>#VALUE!</v>
      </c>
      <c r="X240" s="31" t="str">
        <f t="shared" si="85"/>
        <v/>
      </c>
      <c r="Y240" s="31" t="str">
        <f t="shared" si="86"/>
        <v/>
      </c>
      <c r="Z240" s="31" t="str">
        <f t="shared" si="87"/>
        <v/>
      </c>
      <c r="AA240" s="31" t="str">
        <f t="shared" si="88"/>
        <v/>
      </c>
      <c r="AB240" s="31" t="str">
        <f t="shared" si="89"/>
        <v/>
      </c>
      <c r="AC240" s="24"/>
      <c r="AD240" s="22"/>
      <c r="AE240" s="22"/>
    </row>
    <row r="241" spans="1:31" x14ac:dyDescent="0.25">
      <c r="A241" s="24"/>
      <c r="B241" s="51"/>
      <c r="C241" s="51"/>
      <c r="D241" s="51"/>
      <c r="E241" s="51"/>
      <c r="F241" s="51"/>
      <c r="G241" s="51"/>
      <c r="H241" s="51"/>
      <c r="I241" s="31" t="str">
        <f t="shared" si="71"/>
        <v/>
      </c>
      <c r="J241" s="30" t="str">
        <f t="shared" si="75"/>
        <v/>
      </c>
      <c r="K241" s="30" t="str">
        <f>IF(J241="","",IF(#REF!-J241&lt;=$C$10/IF($A$12=1,1,10),"ABOVE",IF(#REF!-J241&lt;=($C$14+$C$10/IF($A$12=1,1,10)),"CHAM","BELOW")))</f>
        <v/>
      </c>
      <c r="L241" s="30" t="str">
        <f t="shared" si="72"/>
        <v/>
      </c>
      <c r="M241" s="31" t="str">
        <f t="shared" si="73"/>
        <v/>
      </c>
      <c r="N241" s="31" t="str">
        <f t="shared" si="74"/>
        <v/>
      </c>
      <c r="O241" s="31" t="str">
        <f t="shared" si="77"/>
        <v/>
      </c>
      <c r="P241" s="30" t="str">
        <f t="shared" si="76"/>
        <v/>
      </c>
      <c r="Q241" s="30" t="str">
        <f t="shared" si="78"/>
        <v/>
      </c>
      <c r="R241" s="30" t="str">
        <f t="shared" si="79"/>
        <v/>
      </c>
      <c r="S241" s="31" t="str">
        <f t="shared" si="80"/>
        <v/>
      </c>
      <c r="T241" s="31" t="str">
        <f t="shared" si="81"/>
        <v/>
      </c>
      <c r="U241" s="31" t="str">
        <f t="shared" si="82"/>
        <v/>
      </c>
      <c r="V241" s="31" t="str">
        <f t="shared" si="83"/>
        <v/>
      </c>
      <c r="W241" s="31" t="e">
        <f t="shared" si="84"/>
        <v>#VALUE!</v>
      </c>
      <c r="X241" s="31" t="str">
        <f t="shared" si="85"/>
        <v/>
      </c>
      <c r="Y241" s="31" t="str">
        <f t="shared" si="86"/>
        <v/>
      </c>
      <c r="Z241" s="31" t="str">
        <f t="shared" si="87"/>
        <v/>
      </c>
      <c r="AA241" s="31" t="str">
        <f t="shared" si="88"/>
        <v/>
      </c>
      <c r="AB241" s="31" t="str">
        <f t="shared" si="89"/>
        <v/>
      </c>
      <c r="AC241" s="24"/>
      <c r="AD241" s="22"/>
      <c r="AE241" s="22"/>
    </row>
    <row r="242" spans="1:31" x14ac:dyDescent="0.25">
      <c r="A242" s="24"/>
      <c r="B242" s="51"/>
      <c r="C242" s="51"/>
      <c r="D242" s="51"/>
      <c r="E242" s="51"/>
      <c r="F242" s="51"/>
      <c r="G242" s="51"/>
      <c r="H242" s="51"/>
      <c r="I242" s="31" t="str">
        <f t="shared" si="71"/>
        <v/>
      </c>
      <c r="J242" s="30" t="str">
        <f t="shared" si="75"/>
        <v/>
      </c>
      <c r="K242" s="30" t="str">
        <f>IF(J242="","",IF(#REF!-J242&lt;=$C$10/IF($A$12=1,1,10),"ABOVE",IF(#REF!-J242&lt;=($C$14+$C$10/IF($A$12=1,1,10)),"CHAM","BELOW")))</f>
        <v/>
      </c>
      <c r="L242" s="30" t="str">
        <f t="shared" si="72"/>
        <v/>
      </c>
      <c r="M242" s="31" t="str">
        <f t="shared" si="73"/>
        <v/>
      </c>
      <c r="N242" s="31" t="str">
        <f t="shared" si="74"/>
        <v/>
      </c>
      <c r="O242" s="31" t="str">
        <f t="shared" si="77"/>
        <v/>
      </c>
      <c r="P242" s="30" t="str">
        <f t="shared" si="76"/>
        <v/>
      </c>
      <c r="Q242" s="30" t="str">
        <f t="shared" si="78"/>
        <v/>
      </c>
      <c r="R242" s="30" t="str">
        <f t="shared" si="79"/>
        <v/>
      </c>
      <c r="S242" s="31" t="str">
        <f t="shared" si="80"/>
        <v/>
      </c>
      <c r="T242" s="31" t="str">
        <f t="shared" si="81"/>
        <v/>
      </c>
      <c r="U242" s="31" t="str">
        <f t="shared" si="82"/>
        <v/>
      </c>
      <c r="V242" s="31" t="str">
        <f t="shared" si="83"/>
        <v/>
      </c>
      <c r="W242" s="31" t="e">
        <f t="shared" si="84"/>
        <v>#VALUE!</v>
      </c>
      <c r="X242" s="31" t="str">
        <f t="shared" si="85"/>
        <v/>
      </c>
      <c r="Y242" s="31" t="str">
        <f t="shared" si="86"/>
        <v/>
      </c>
      <c r="Z242" s="31" t="str">
        <f t="shared" si="87"/>
        <v/>
      </c>
      <c r="AA242" s="31" t="str">
        <f t="shared" si="88"/>
        <v/>
      </c>
      <c r="AB242" s="31" t="str">
        <f t="shared" si="89"/>
        <v/>
      </c>
      <c r="AC242" s="24"/>
      <c r="AD242" s="22"/>
      <c r="AE242" s="22"/>
    </row>
    <row r="243" spans="1:31" x14ac:dyDescent="0.25">
      <c r="A243" s="24"/>
      <c r="B243" s="51"/>
      <c r="C243" s="51"/>
      <c r="D243" s="51"/>
      <c r="E243" s="51"/>
      <c r="F243" s="51"/>
      <c r="G243" s="51"/>
      <c r="H243" s="51"/>
      <c r="I243" s="31" t="str">
        <f t="shared" si="71"/>
        <v/>
      </c>
      <c r="J243" s="30" t="str">
        <f t="shared" si="75"/>
        <v/>
      </c>
      <c r="K243" s="30" t="str">
        <f>IF(J243="","",IF(#REF!-J243&lt;=$C$10/IF($A$12=1,1,10),"ABOVE",IF(#REF!-J243&lt;=($C$14+$C$10/IF($A$12=1,1,10)),"CHAM","BELOW")))</f>
        <v/>
      </c>
      <c r="L243" s="30" t="str">
        <f t="shared" si="72"/>
        <v/>
      </c>
      <c r="M243" s="31" t="str">
        <f t="shared" si="73"/>
        <v/>
      </c>
      <c r="N243" s="31" t="str">
        <f t="shared" si="74"/>
        <v/>
      </c>
      <c r="O243" s="31" t="str">
        <f t="shared" si="77"/>
        <v/>
      </c>
      <c r="P243" s="30" t="str">
        <f t="shared" si="76"/>
        <v/>
      </c>
      <c r="Q243" s="30" t="str">
        <f t="shared" si="78"/>
        <v/>
      </c>
      <c r="R243" s="30" t="str">
        <f t="shared" si="79"/>
        <v/>
      </c>
      <c r="S243" s="31" t="str">
        <f t="shared" si="80"/>
        <v/>
      </c>
      <c r="T243" s="31" t="str">
        <f t="shared" si="81"/>
        <v/>
      </c>
      <c r="U243" s="31" t="str">
        <f t="shared" si="82"/>
        <v/>
      </c>
      <c r="V243" s="31" t="str">
        <f t="shared" si="83"/>
        <v/>
      </c>
      <c r="W243" s="31" t="e">
        <f t="shared" si="84"/>
        <v>#VALUE!</v>
      </c>
      <c r="X243" s="31" t="str">
        <f t="shared" si="85"/>
        <v/>
      </c>
      <c r="Y243" s="31" t="str">
        <f t="shared" si="86"/>
        <v/>
      </c>
      <c r="Z243" s="31" t="str">
        <f t="shared" si="87"/>
        <v/>
      </c>
      <c r="AA243" s="31" t="str">
        <f t="shared" si="88"/>
        <v/>
      </c>
      <c r="AB243" s="31" t="str">
        <f t="shared" si="89"/>
        <v/>
      </c>
      <c r="AC243" s="24"/>
      <c r="AD243" s="22"/>
      <c r="AE243" s="22"/>
    </row>
    <row r="244" spans="1:31" x14ac:dyDescent="0.25">
      <c r="A244" s="24"/>
      <c r="B244" s="51"/>
      <c r="C244" s="51"/>
      <c r="D244" s="51"/>
      <c r="E244" s="51"/>
      <c r="F244" s="51"/>
      <c r="G244" s="51"/>
      <c r="H244" s="51"/>
      <c r="I244" s="31" t="str">
        <f t="shared" si="71"/>
        <v/>
      </c>
      <c r="J244" s="30" t="str">
        <f t="shared" si="75"/>
        <v/>
      </c>
      <c r="K244" s="30" t="str">
        <f>IF(J244="","",IF(#REF!-J244&lt;=$C$10/IF($A$12=1,1,10),"ABOVE",IF(#REF!-J244&lt;=($C$14+$C$10/IF($A$12=1,1,10)),"CHAM","BELOW")))</f>
        <v/>
      </c>
      <c r="L244" s="30" t="str">
        <f t="shared" si="72"/>
        <v/>
      </c>
      <c r="M244" s="31" t="str">
        <f t="shared" si="73"/>
        <v/>
      </c>
      <c r="N244" s="31" t="str">
        <f t="shared" si="74"/>
        <v/>
      </c>
      <c r="O244" s="31" t="str">
        <f t="shared" si="77"/>
        <v/>
      </c>
      <c r="P244" s="30" t="str">
        <f t="shared" si="76"/>
        <v/>
      </c>
      <c r="Q244" s="30" t="str">
        <f t="shared" si="78"/>
        <v/>
      </c>
      <c r="R244" s="30" t="str">
        <f t="shared" si="79"/>
        <v/>
      </c>
      <c r="S244" s="31" t="str">
        <f t="shared" si="80"/>
        <v/>
      </c>
      <c r="T244" s="31" t="str">
        <f t="shared" si="81"/>
        <v/>
      </c>
      <c r="U244" s="31" t="str">
        <f t="shared" si="82"/>
        <v/>
      </c>
      <c r="V244" s="31" t="str">
        <f t="shared" si="83"/>
        <v/>
      </c>
      <c r="W244" s="31" t="e">
        <f t="shared" si="84"/>
        <v>#VALUE!</v>
      </c>
      <c r="X244" s="31" t="str">
        <f t="shared" si="85"/>
        <v/>
      </c>
      <c r="Y244" s="31" t="str">
        <f t="shared" si="86"/>
        <v/>
      </c>
      <c r="Z244" s="31" t="str">
        <f t="shared" si="87"/>
        <v/>
      </c>
      <c r="AA244" s="31" t="str">
        <f t="shared" si="88"/>
        <v/>
      </c>
      <c r="AB244" s="31" t="str">
        <f t="shared" si="89"/>
        <v/>
      </c>
      <c r="AC244" s="24"/>
      <c r="AD244" s="22"/>
      <c r="AE244" s="22"/>
    </row>
    <row r="245" spans="1:31" x14ac:dyDescent="0.25">
      <c r="A245" s="24"/>
      <c r="B245" s="51"/>
      <c r="C245" s="51"/>
      <c r="D245" s="51"/>
      <c r="E245" s="51"/>
      <c r="F245" s="51"/>
      <c r="G245" s="51"/>
      <c r="H245" s="51"/>
      <c r="I245" s="31" t="str">
        <f t="shared" si="71"/>
        <v/>
      </c>
      <c r="J245" s="30" t="str">
        <f t="shared" si="75"/>
        <v/>
      </c>
      <c r="K245" s="30" t="str">
        <f>IF(J245="","",IF(#REF!-J245&lt;=$C$10/IF($A$12=1,1,10),"ABOVE",IF(#REF!-J245&lt;=($C$14+$C$10/IF($A$12=1,1,10)),"CHAM","BELOW")))</f>
        <v/>
      </c>
      <c r="L245" s="30" t="str">
        <f t="shared" si="72"/>
        <v/>
      </c>
      <c r="M245" s="31" t="str">
        <f t="shared" si="73"/>
        <v/>
      </c>
      <c r="N245" s="31" t="str">
        <f t="shared" si="74"/>
        <v/>
      </c>
      <c r="O245" s="31" t="str">
        <f t="shared" si="77"/>
        <v/>
      </c>
      <c r="P245" s="30" t="str">
        <f t="shared" si="76"/>
        <v/>
      </c>
      <c r="Q245" s="30" t="str">
        <f t="shared" si="78"/>
        <v/>
      </c>
      <c r="R245" s="30" t="str">
        <f t="shared" si="79"/>
        <v/>
      </c>
      <c r="S245" s="31" t="str">
        <f t="shared" si="80"/>
        <v/>
      </c>
      <c r="T245" s="31" t="str">
        <f t="shared" si="81"/>
        <v/>
      </c>
      <c r="U245" s="31" t="str">
        <f t="shared" si="82"/>
        <v/>
      </c>
      <c r="V245" s="31" t="str">
        <f t="shared" si="83"/>
        <v/>
      </c>
      <c r="W245" s="31" t="e">
        <f t="shared" si="84"/>
        <v>#VALUE!</v>
      </c>
      <c r="X245" s="31" t="str">
        <f t="shared" si="85"/>
        <v/>
      </c>
      <c r="Y245" s="31" t="str">
        <f t="shared" si="86"/>
        <v/>
      </c>
      <c r="Z245" s="31" t="str">
        <f t="shared" si="87"/>
        <v/>
      </c>
      <c r="AA245" s="31" t="str">
        <f t="shared" si="88"/>
        <v/>
      </c>
      <c r="AB245" s="31" t="str">
        <f t="shared" si="89"/>
        <v/>
      </c>
      <c r="AC245" s="24"/>
      <c r="AD245" s="22"/>
      <c r="AE245" s="22"/>
    </row>
    <row r="246" spans="1:31" x14ac:dyDescent="0.25">
      <c r="A246" s="24"/>
      <c r="B246" s="51"/>
      <c r="C246" s="51"/>
      <c r="D246" s="51"/>
      <c r="E246" s="51"/>
      <c r="F246" s="51"/>
      <c r="G246" s="51"/>
      <c r="H246" s="51"/>
      <c r="I246" s="31" t="str">
        <f t="shared" si="71"/>
        <v/>
      </c>
      <c r="J246" s="30" t="str">
        <f t="shared" si="75"/>
        <v/>
      </c>
      <c r="K246" s="30" t="str">
        <f>IF(J246="","",IF(#REF!-J246&lt;=$C$10/IF($A$12=1,1,10),"ABOVE",IF(#REF!-J246&lt;=($C$14+$C$10/IF($A$12=1,1,10)),"CHAM","BELOW")))</f>
        <v/>
      </c>
      <c r="L246" s="30" t="str">
        <f t="shared" si="72"/>
        <v/>
      </c>
      <c r="M246" s="31" t="str">
        <f t="shared" si="73"/>
        <v/>
      </c>
      <c r="N246" s="31" t="str">
        <f t="shared" si="74"/>
        <v/>
      </c>
      <c r="O246" s="31" t="str">
        <f t="shared" si="77"/>
        <v/>
      </c>
      <c r="P246" s="30" t="str">
        <f t="shared" si="76"/>
        <v/>
      </c>
      <c r="Q246" s="30" t="str">
        <f t="shared" si="78"/>
        <v/>
      </c>
      <c r="R246" s="30" t="str">
        <f t="shared" si="79"/>
        <v/>
      </c>
      <c r="S246" s="31" t="str">
        <f t="shared" si="80"/>
        <v/>
      </c>
      <c r="T246" s="31" t="str">
        <f t="shared" si="81"/>
        <v/>
      </c>
      <c r="U246" s="31" t="str">
        <f t="shared" si="82"/>
        <v/>
      </c>
      <c r="V246" s="31" t="str">
        <f t="shared" si="83"/>
        <v/>
      </c>
      <c r="W246" s="31" t="e">
        <f t="shared" si="84"/>
        <v>#VALUE!</v>
      </c>
      <c r="X246" s="31" t="str">
        <f t="shared" si="85"/>
        <v/>
      </c>
      <c r="Y246" s="31" t="str">
        <f t="shared" si="86"/>
        <v/>
      </c>
      <c r="Z246" s="31" t="str">
        <f t="shared" si="87"/>
        <v/>
      </c>
      <c r="AA246" s="31" t="str">
        <f t="shared" si="88"/>
        <v/>
      </c>
      <c r="AB246" s="31" t="str">
        <f t="shared" si="89"/>
        <v/>
      </c>
      <c r="AC246" s="24"/>
      <c r="AD246" s="22"/>
      <c r="AE246" s="22"/>
    </row>
    <row r="247" spans="1:31" x14ac:dyDescent="0.25">
      <c r="A247" s="24"/>
      <c r="B247" s="51"/>
      <c r="C247" s="51"/>
      <c r="D247" s="51"/>
      <c r="E247" s="51"/>
      <c r="F247" s="51"/>
      <c r="G247" s="51"/>
      <c r="H247" s="51"/>
      <c r="I247" s="31" t="str">
        <f t="shared" si="71"/>
        <v/>
      </c>
      <c r="J247" s="30" t="str">
        <f t="shared" si="75"/>
        <v/>
      </c>
      <c r="K247" s="30" t="str">
        <f>IF(J247="","",IF(#REF!-J247&lt;=$C$10/IF($A$12=1,1,10),"ABOVE",IF(#REF!-J247&lt;=($C$14+$C$10/IF($A$12=1,1,10)),"CHAM","BELOW")))</f>
        <v/>
      </c>
      <c r="L247" s="30" t="str">
        <f t="shared" si="72"/>
        <v/>
      </c>
      <c r="M247" s="31" t="str">
        <f t="shared" si="73"/>
        <v/>
      </c>
      <c r="N247" s="31" t="str">
        <f t="shared" si="74"/>
        <v/>
      </c>
      <c r="O247" s="31" t="str">
        <f t="shared" si="77"/>
        <v/>
      </c>
      <c r="P247" s="30" t="str">
        <f t="shared" si="76"/>
        <v/>
      </c>
      <c r="Q247" s="30" t="str">
        <f t="shared" si="78"/>
        <v/>
      </c>
      <c r="R247" s="30" t="str">
        <f t="shared" si="79"/>
        <v/>
      </c>
      <c r="S247" s="31" t="str">
        <f t="shared" si="80"/>
        <v/>
      </c>
      <c r="T247" s="31" t="str">
        <f t="shared" si="81"/>
        <v/>
      </c>
      <c r="U247" s="31" t="str">
        <f t="shared" si="82"/>
        <v/>
      </c>
      <c r="V247" s="31" t="str">
        <f t="shared" si="83"/>
        <v/>
      </c>
      <c r="W247" s="31" t="e">
        <f t="shared" si="84"/>
        <v>#VALUE!</v>
      </c>
      <c r="X247" s="31" t="str">
        <f t="shared" si="85"/>
        <v/>
      </c>
      <c r="Y247" s="31" t="str">
        <f t="shared" si="86"/>
        <v/>
      </c>
      <c r="Z247" s="31" t="str">
        <f t="shared" si="87"/>
        <v/>
      </c>
      <c r="AA247" s="31" t="str">
        <f t="shared" si="88"/>
        <v/>
      </c>
      <c r="AB247" s="31" t="str">
        <f t="shared" si="89"/>
        <v/>
      </c>
      <c r="AC247" s="24"/>
      <c r="AD247" s="22"/>
      <c r="AE247" s="22"/>
    </row>
    <row r="248" spans="1:31" x14ac:dyDescent="0.25">
      <c r="A248" s="24"/>
      <c r="B248" s="51"/>
      <c r="C248" s="51"/>
      <c r="D248" s="51"/>
      <c r="E248" s="51"/>
      <c r="F248" s="51"/>
      <c r="G248" s="51"/>
      <c r="H248" s="51"/>
      <c r="I248" s="31" t="str">
        <f t="shared" si="71"/>
        <v/>
      </c>
      <c r="J248" s="30" t="str">
        <f t="shared" si="75"/>
        <v/>
      </c>
      <c r="K248" s="30" t="str">
        <f>IF(J248="","",IF(#REF!-J248&lt;=$C$10/IF($A$12=1,1,10),"ABOVE",IF(#REF!-J248&lt;=($C$14+$C$10/IF($A$12=1,1,10)),"CHAM","BELOW")))</f>
        <v/>
      </c>
      <c r="L248" s="30" t="str">
        <f t="shared" si="72"/>
        <v/>
      </c>
      <c r="M248" s="31" t="str">
        <f t="shared" si="73"/>
        <v/>
      </c>
      <c r="N248" s="31" t="str">
        <f t="shared" si="74"/>
        <v/>
      </c>
      <c r="O248" s="31" t="str">
        <f t="shared" si="77"/>
        <v/>
      </c>
      <c r="P248" s="30" t="str">
        <f t="shared" si="76"/>
        <v/>
      </c>
      <c r="Q248" s="30" t="str">
        <f t="shared" si="78"/>
        <v/>
      </c>
      <c r="R248" s="30" t="str">
        <f t="shared" si="79"/>
        <v/>
      </c>
      <c r="S248" s="31" t="str">
        <f t="shared" si="80"/>
        <v/>
      </c>
      <c r="T248" s="31" t="str">
        <f t="shared" si="81"/>
        <v/>
      </c>
      <c r="U248" s="31" t="str">
        <f t="shared" si="82"/>
        <v/>
      </c>
      <c r="V248" s="31" t="str">
        <f t="shared" si="83"/>
        <v/>
      </c>
      <c r="W248" s="31" t="e">
        <f t="shared" si="84"/>
        <v>#VALUE!</v>
      </c>
      <c r="X248" s="31" t="str">
        <f t="shared" si="85"/>
        <v/>
      </c>
      <c r="Y248" s="31" t="str">
        <f t="shared" si="86"/>
        <v/>
      </c>
      <c r="Z248" s="31" t="str">
        <f t="shared" si="87"/>
        <v/>
      </c>
      <c r="AA248" s="31" t="str">
        <f t="shared" si="88"/>
        <v/>
      </c>
      <c r="AB248" s="31" t="str">
        <f t="shared" si="89"/>
        <v/>
      </c>
      <c r="AC248" s="24"/>
      <c r="AD248" s="22"/>
      <c r="AE248" s="22"/>
    </row>
    <row r="249" spans="1:31" x14ac:dyDescent="0.25">
      <c r="A249" s="24"/>
      <c r="B249" s="51"/>
      <c r="C249" s="51"/>
      <c r="D249" s="51"/>
      <c r="E249" s="51"/>
      <c r="F249" s="51"/>
      <c r="G249" s="51"/>
      <c r="H249" s="51"/>
      <c r="I249" s="31" t="str">
        <f t="shared" si="71"/>
        <v/>
      </c>
      <c r="J249" s="30" t="str">
        <f t="shared" si="75"/>
        <v/>
      </c>
      <c r="K249" s="30" t="str">
        <f>IF(J249="","",IF(#REF!-J249&lt;=$C$10/IF($A$12=1,1,10),"ABOVE",IF(#REF!-J249&lt;=($C$14+$C$10/IF($A$12=1,1,10)),"CHAM","BELOW")))</f>
        <v/>
      </c>
      <c r="L249" s="30" t="str">
        <f t="shared" si="72"/>
        <v/>
      </c>
      <c r="M249" s="31" t="str">
        <f t="shared" si="73"/>
        <v/>
      </c>
      <c r="N249" s="31" t="str">
        <f t="shared" si="74"/>
        <v/>
      </c>
      <c r="O249" s="31" t="str">
        <f t="shared" si="77"/>
        <v/>
      </c>
      <c r="P249" s="30" t="str">
        <f t="shared" si="76"/>
        <v/>
      </c>
      <c r="Q249" s="30" t="str">
        <f t="shared" si="78"/>
        <v/>
      </c>
      <c r="R249" s="30" t="str">
        <f t="shared" si="79"/>
        <v/>
      </c>
      <c r="S249" s="31" t="str">
        <f t="shared" si="80"/>
        <v/>
      </c>
      <c r="T249" s="31" t="str">
        <f t="shared" si="81"/>
        <v/>
      </c>
      <c r="U249" s="31" t="str">
        <f t="shared" si="82"/>
        <v/>
      </c>
      <c r="V249" s="31" t="str">
        <f t="shared" si="83"/>
        <v/>
      </c>
      <c r="W249" s="31" t="e">
        <f t="shared" si="84"/>
        <v>#VALUE!</v>
      </c>
      <c r="X249" s="31" t="str">
        <f t="shared" si="85"/>
        <v/>
      </c>
      <c r="Y249" s="31" t="str">
        <f t="shared" si="86"/>
        <v/>
      </c>
      <c r="Z249" s="31" t="str">
        <f t="shared" si="87"/>
        <v/>
      </c>
      <c r="AA249" s="31" t="str">
        <f t="shared" si="88"/>
        <v/>
      </c>
      <c r="AB249" s="31" t="str">
        <f t="shared" si="89"/>
        <v/>
      </c>
      <c r="AC249" s="24"/>
      <c r="AD249" s="22"/>
      <c r="AE249" s="22"/>
    </row>
    <row r="250" spans="1:31" x14ac:dyDescent="0.25">
      <c r="A250" s="24"/>
      <c r="B250" s="51"/>
      <c r="C250" s="51"/>
      <c r="D250" s="51"/>
      <c r="E250" s="51"/>
      <c r="F250" s="51"/>
      <c r="G250" s="51"/>
      <c r="H250" s="51"/>
      <c r="I250" s="31" t="str">
        <f t="shared" si="71"/>
        <v/>
      </c>
      <c r="J250" s="30" t="str">
        <f t="shared" si="75"/>
        <v/>
      </c>
      <c r="K250" s="30" t="str">
        <f>IF(J250="","",IF(#REF!-J250&lt;=$C$10/IF($A$12=1,1,10),"ABOVE",IF(#REF!-J250&lt;=($C$14+$C$10/IF($A$12=1,1,10)),"CHAM","BELOW")))</f>
        <v/>
      </c>
      <c r="L250" s="30" t="str">
        <f t="shared" si="72"/>
        <v/>
      </c>
      <c r="M250" s="31" t="str">
        <f t="shared" si="73"/>
        <v/>
      </c>
      <c r="N250" s="31" t="str">
        <f t="shared" si="74"/>
        <v/>
      </c>
      <c r="O250" s="31" t="str">
        <f t="shared" si="77"/>
        <v/>
      </c>
      <c r="P250" s="30" t="str">
        <f t="shared" si="76"/>
        <v/>
      </c>
      <c r="Q250" s="30" t="str">
        <f t="shared" si="78"/>
        <v/>
      </c>
      <c r="R250" s="30" t="str">
        <f t="shared" si="79"/>
        <v/>
      </c>
      <c r="S250" s="31" t="str">
        <f t="shared" si="80"/>
        <v/>
      </c>
      <c r="T250" s="31" t="str">
        <f t="shared" si="81"/>
        <v/>
      </c>
      <c r="U250" s="31" t="str">
        <f t="shared" si="82"/>
        <v/>
      </c>
      <c r="V250" s="31" t="str">
        <f t="shared" si="83"/>
        <v/>
      </c>
      <c r="W250" s="31" t="e">
        <f t="shared" si="84"/>
        <v>#VALUE!</v>
      </c>
      <c r="X250" s="31" t="str">
        <f t="shared" si="85"/>
        <v/>
      </c>
      <c r="Y250" s="31" t="str">
        <f t="shared" si="86"/>
        <v/>
      </c>
      <c r="Z250" s="31" t="str">
        <f t="shared" si="87"/>
        <v/>
      </c>
      <c r="AA250" s="31" t="str">
        <f t="shared" si="88"/>
        <v/>
      </c>
      <c r="AB250" s="31" t="str">
        <f t="shared" si="89"/>
        <v/>
      </c>
      <c r="AC250" s="24"/>
      <c r="AD250" s="22"/>
      <c r="AE250" s="22"/>
    </row>
    <row r="251" spans="1:31" x14ac:dyDescent="0.25">
      <c r="A251" s="24"/>
      <c r="B251" s="51"/>
      <c r="C251" s="51"/>
      <c r="D251" s="51"/>
      <c r="E251" s="51"/>
      <c r="F251" s="51"/>
      <c r="G251" s="51"/>
      <c r="H251" s="51"/>
      <c r="I251" s="31" t="str">
        <f t="shared" si="71"/>
        <v/>
      </c>
      <c r="J251" s="30" t="str">
        <f t="shared" si="75"/>
        <v/>
      </c>
      <c r="K251" s="30" t="str">
        <f>IF(J251="","",IF(#REF!-J251&lt;=$C$10/IF($A$12=1,1,10),"ABOVE",IF(#REF!-J251&lt;=($C$14+$C$10/IF($A$12=1,1,10)),"CHAM","BELOW")))</f>
        <v/>
      </c>
      <c r="L251" s="30" t="str">
        <f t="shared" si="72"/>
        <v/>
      </c>
      <c r="M251" s="31" t="str">
        <f t="shared" si="73"/>
        <v/>
      </c>
      <c r="N251" s="31" t="str">
        <f t="shared" si="74"/>
        <v/>
      </c>
      <c r="O251" s="31" t="str">
        <f t="shared" si="77"/>
        <v/>
      </c>
      <c r="P251" s="30" t="str">
        <f t="shared" si="76"/>
        <v/>
      </c>
      <c r="Q251" s="30" t="str">
        <f t="shared" si="78"/>
        <v/>
      </c>
      <c r="R251" s="30" t="str">
        <f t="shared" si="79"/>
        <v/>
      </c>
      <c r="S251" s="31" t="str">
        <f t="shared" si="80"/>
        <v/>
      </c>
      <c r="T251" s="31" t="str">
        <f t="shared" si="81"/>
        <v/>
      </c>
      <c r="U251" s="31" t="str">
        <f t="shared" si="82"/>
        <v/>
      </c>
      <c r="V251" s="31" t="str">
        <f t="shared" si="83"/>
        <v/>
      </c>
      <c r="W251" s="31" t="e">
        <f t="shared" si="84"/>
        <v>#VALUE!</v>
      </c>
      <c r="X251" s="31" t="str">
        <f t="shared" si="85"/>
        <v/>
      </c>
      <c r="Y251" s="31" t="str">
        <f t="shared" si="86"/>
        <v/>
      </c>
      <c r="Z251" s="31" t="str">
        <f t="shared" si="87"/>
        <v/>
      </c>
      <c r="AA251" s="31" t="str">
        <f t="shared" si="88"/>
        <v/>
      </c>
      <c r="AB251" s="31" t="str">
        <f t="shared" si="89"/>
        <v/>
      </c>
      <c r="AC251" s="24"/>
      <c r="AD251" s="22"/>
      <c r="AE251" s="22"/>
    </row>
    <row r="252" spans="1:31" x14ac:dyDescent="0.25">
      <c r="A252" s="24"/>
      <c r="B252" s="51"/>
      <c r="C252" s="51"/>
      <c r="D252" s="51"/>
      <c r="E252" s="51"/>
      <c r="F252" s="51"/>
      <c r="G252" s="51"/>
      <c r="H252" s="51"/>
      <c r="I252" s="31" t="str">
        <f t="shared" si="71"/>
        <v/>
      </c>
      <c r="J252" s="30" t="str">
        <f t="shared" si="75"/>
        <v/>
      </c>
      <c r="K252" s="30" t="str">
        <f>IF(J252="","",IF(#REF!-J252&lt;=$C$10/IF($A$12=1,1,10),"ABOVE",IF(#REF!-J252&lt;=($C$14+$C$10/IF($A$12=1,1,10)),"CHAM","BELOW")))</f>
        <v/>
      </c>
      <c r="L252" s="30" t="str">
        <f t="shared" si="72"/>
        <v/>
      </c>
      <c r="M252" s="31" t="str">
        <f t="shared" si="73"/>
        <v/>
      </c>
      <c r="N252" s="31" t="str">
        <f t="shared" si="74"/>
        <v/>
      </c>
      <c r="O252" s="31" t="str">
        <f t="shared" si="77"/>
        <v/>
      </c>
      <c r="P252" s="30" t="str">
        <f t="shared" si="76"/>
        <v/>
      </c>
      <c r="Q252" s="30" t="str">
        <f t="shared" si="78"/>
        <v/>
      </c>
      <c r="R252" s="30" t="str">
        <f t="shared" si="79"/>
        <v/>
      </c>
      <c r="S252" s="31" t="str">
        <f t="shared" si="80"/>
        <v/>
      </c>
      <c r="T252" s="31" t="str">
        <f t="shared" si="81"/>
        <v/>
      </c>
      <c r="U252" s="31" t="str">
        <f t="shared" si="82"/>
        <v/>
      </c>
      <c r="V252" s="31" t="str">
        <f t="shared" si="83"/>
        <v/>
      </c>
      <c r="W252" s="31" t="e">
        <f t="shared" si="84"/>
        <v>#VALUE!</v>
      </c>
      <c r="X252" s="31" t="str">
        <f t="shared" si="85"/>
        <v/>
      </c>
      <c r="Y252" s="31" t="str">
        <f t="shared" si="86"/>
        <v/>
      </c>
      <c r="Z252" s="31" t="str">
        <f t="shared" si="87"/>
        <v/>
      </c>
      <c r="AA252" s="31" t="str">
        <f t="shared" si="88"/>
        <v/>
      </c>
      <c r="AB252" s="31" t="str">
        <f t="shared" si="89"/>
        <v/>
      </c>
      <c r="AC252" s="24"/>
      <c r="AD252" s="22"/>
      <c r="AE252" s="22"/>
    </row>
    <row r="253" spans="1:31" x14ac:dyDescent="0.25">
      <c r="A253" s="24"/>
      <c r="B253" s="51"/>
      <c r="C253" s="51"/>
      <c r="D253" s="51"/>
      <c r="E253" s="51"/>
      <c r="F253" s="51"/>
      <c r="G253" s="51"/>
      <c r="H253" s="51"/>
      <c r="I253" s="31" t="str">
        <f t="shared" si="71"/>
        <v/>
      </c>
      <c r="J253" s="30" t="str">
        <f t="shared" si="75"/>
        <v/>
      </c>
      <c r="K253" s="30" t="str">
        <f>IF(J253="","",IF(#REF!-J253&lt;=$C$10/IF($A$12=1,1,10),"ABOVE",IF(#REF!-J253&lt;=($C$14+$C$10/IF($A$12=1,1,10)),"CHAM","BELOW")))</f>
        <v/>
      </c>
      <c r="L253" s="30" t="str">
        <f t="shared" si="72"/>
        <v/>
      </c>
      <c r="M253" s="31" t="str">
        <f t="shared" si="73"/>
        <v/>
      </c>
      <c r="N253" s="31" t="str">
        <f t="shared" si="74"/>
        <v/>
      </c>
      <c r="O253" s="31" t="str">
        <f t="shared" si="77"/>
        <v/>
      </c>
      <c r="P253" s="30" t="str">
        <f t="shared" si="76"/>
        <v/>
      </c>
      <c r="Q253" s="30" t="str">
        <f t="shared" si="78"/>
        <v/>
      </c>
      <c r="R253" s="30" t="str">
        <f t="shared" si="79"/>
        <v/>
      </c>
      <c r="S253" s="31" t="str">
        <f t="shared" si="80"/>
        <v/>
      </c>
      <c r="T253" s="31" t="str">
        <f t="shared" si="81"/>
        <v/>
      </c>
      <c r="U253" s="31" t="str">
        <f t="shared" si="82"/>
        <v/>
      </c>
      <c r="V253" s="31" t="str">
        <f t="shared" si="83"/>
        <v/>
      </c>
      <c r="W253" s="31" t="e">
        <f t="shared" si="84"/>
        <v>#VALUE!</v>
      </c>
      <c r="X253" s="31" t="str">
        <f t="shared" si="85"/>
        <v/>
      </c>
      <c r="Y253" s="31" t="str">
        <f t="shared" si="86"/>
        <v/>
      </c>
      <c r="Z253" s="31" t="str">
        <f t="shared" si="87"/>
        <v/>
      </c>
      <c r="AA253" s="31" t="str">
        <f t="shared" si="88"/>
        <v/>
      </c>
      <c r="AB253" s="31" t="str">
        <f t="shared" si="89"/>
        <v/>
      </c>
      <c r="AC253" s="24"/>
      <c r="AD253" s="22"/>
      <c r="AE253" s="22"/>
    </row>
    <row r="254" spans="1:31" x14ac:dyDescent="0.25">
      <c r="A254" s="24"/>
      <c r="B254" s="51"/>
      <c r="C254" s="51"/>
      <c r="D254" s="51"/>
      <c r="E254" s="51"/>
      <c r="F254" s="51"/>
      <c r="G254" s="51"/>
      <c r="H254" s="51"/>
      <c r="I254" s="31" t="str">
        <f t="shared" si="71"/>
        <v/>
      </c>
      <c r="J254" s="30" t="str">
        <f t="shared" si="75"/>
        <v/>
      </c>
      <c r="K254" s="30" t="str">
        <f>IF(J254="","",IF(#REF!-J254&lt;=$C$10/IF($A$12=1,1,10),"ABOVE",IF(#REF!-J254&lt;=($C$14+$C$10/IF($A$12=1,1,10)),"CHAM","BELOW")))</f>
        <v/>
      </c>
      <c r="L254" s="30" t="str">
        <f t="shared" si="72"/>
        <v/>
      </c>
      <c r="M254" s="31" t="str">
        <f t="shared" si="73"/>
        <v/>
      </c>
      <c r="N254" s="31" t="str">
        <f t="shared" si="74"/>
        <v/>
      </c>
      <c r="O254" s="31" t="str">
        <f t="shared" si="77"/>
        <v/>
      </c>
      <c r="P254" s="30" t="str">
        <f t="shared" si="76"/>
        <v/>
      </c>
      <c r="Q254" s="30" t="str">
        <f t="shared" si="78"/>
        <v/>
      </c>
      <c r="R254" s="30" t="str">
        <f t="shared" si="79"/>
        <v/>
      </c>
      <c r="S254" s="31" t="str">
        <f t="shared" si="80"/>
        <v/>
      </c>
      <c r="T254" s="31" t="str">
        <f t="shared" si="81"/>
        <v/>
      </c>
      <c r="U254" s="31" t="str">
        <f t="shared" si="82"/>
        <v/>
      </c>
      <c r="V254" s="31" t="str">
        <f t="shared" si="83"/>
        <v/>
      </c>
      <c r="W254" s="31" t="e">
        <f t="shared" si="84"/>
        <v>#VALUE!</v>
      </c>
      <c r="X254" s="31" t="str">
        <f t="shared" si="85"/>
        <v/>
      </c>
      <c r="Y254" s="31" t="str">
        <f t="shared" si="86"/>
        <v/>
      </c>
      <c r="Z254" s="31" t="str">
        <f t="shared" si="87"/>
        <v/>
      </c>
      <c r="AA254" s="31" t="str">
        <f t="shared" si="88"/>
        <v/>
      </c>
      <c r="AB254" s="31" t="str">
        <f t="shared" si="89"/>
        <v/>
      </c>
      <c r="AC254" s="24"/>
      <c r="AD254" s="22"/>
      <c r="AE254" s="22"/>
    </row>
    <row r="255" spans="1:31" x14ac:dyDescent="0.25">
      <c r="A255" s="24"/>
      <c r="B255" s="51"/>
      <c r="C255" s="51"/>
      <c r="D255" s="51"/>
      <c r="E255" s="51"/>
      <c r="F255" s="51"/>
      <c r="G255" s="51"/>
      <c r="H255" s="51"/>
      <c r="I255" s="31" t="str">
        <f t="shared" si="71"/>
        <v/>
      </c>
      <c r="J255" s="30" t="str">
        <f t="shared" si="75"/>
        <v/>
      </c>
      <c r="K255" s="30" t="str">
        <f>IF(J255="","",IF(#REF!-J255&lt;=$C$10/IF($A$12=1,1,10),"ABOVE",IF(#REF!-J255&lt;=($C$14+$C$10/IF($A$12=1,1,10)),"CHAM","BELOW")))</f>
        <v/>
      </c>
      <c r="L255" s="30" t="str">
        <f t="shared" si="72"/>
        <v/>
      </c>
      <c r="M255" s="31" t="str">
        <f t="shared" si="73"/>
        <v/>
      </c>
      <c r="N255" s="31" t="str">
        <f t="shared" si="74"/>
        <v/>
      </c>
      <c r="O255" s="31" t="str">
        <f t="shared" si="77"/>
        <v/>
      </c>
      <c r="P255" s="30" t="str">
        <f t="shared" si="76"/>
        <v/>
      </c>
      <c r="Q255" s="30" t="str">
        <f t="shared" si="78"/>
        <v/>
      </c>
      <c r="R255" s="30" t="str">
        <f t="shared" si="79"/>
        <v/>
      </c>
      <c r="S255" s="31" t="str">
        <f t="shared" si="80"/>
        <v/>
      </c>
      <c r="T255" s="31" t="str">
        <f t="shared" si="81"/>
        <v/>
      </c>
      <c r="U255" s="31" t="str">
        <f t="shared" si="82"/>
        <v/>
      </c>
      <c r="V255" s="31" t="str">
        <f t="shared" si="83"/>
        <v/>
      </c>
      <c r="W255" s="31" t="e">
        <f t="shared" si="84"/>
        <v>#VALUE!</v>
      </c>
      <c r="X255" s="31" t="str">
        <f t="shared" si="85"/>
        <v/>
      </c>
      <c r="Y255" s="31" t="str">
        <f t="shared" si="86"/>
        <v/>
      </c>
      <c r="Z255" s="31" t="str">
        <f t="shared" si="87"/>
        <v/>
      </c>
      <c r="AA255" s="31" t="str">
        <f t="shared" si="88"/>
        <v/>
      </c>
      <c r="AB255" s="31" t="str">
        <f t="shared" si="89"/>
        <v/>
      </c>
      <c r="AC255" s="24"/>
      <c r="AD255" s="22"/>
      <c r="AE255" s="22"/>
    </row>
    <row r="256" spans="1:31" x14ac:dyDescent="0.25">
      <c r="A256" s="24"/>
      <c r="B256" s="51"/>
      <c r="C256" s="51"/>
      <c r="D256" s="51"/>
      <c r="E256" s="51"/>
      <c r="F256" s="51"/>
      <c r="G256" s="51"/>
      <c r="H256" s="51"/>
      <c r="I256" s="31" t="str">
        <f t="shared" si="71"/>
        <v/>
      </c>
      <c r="J256" s="30" t="str">
        <f t="shared" si="75"/>
        <v/>
      </c>
      <c r="K256" s="30" t="str">
        <f>IF(J256="","",IF(#REF!-J256&lt;=$C$10/IF($A$12=1,1,10),"ABOVE",IF(#REF!-J256&lt;=($C$14+$C$10/IF($A$12=1,1,10)),"CHAM","BELOW")))</f>
        <v/>
      </c>
      <c r="L256" s="30" t="str">
        <f t="shared" si="72"/>
        <v/>
      </c>
      <c r="M256" s="31" t="str">
        <f t="shared" si="73"/>
        <v/>
      </c>
      <c r="N256" s="31" t="str">
        <f t="shared" si="74"/>
        <v/>
      </c>
      <c r="O256" s="31" t="str">
        <f t="shared" si="77"/>
        <v/>
      </c>
      <c r="P256" s="30" t="str">
        <f t="shared" si="76"/>
        <v/>
      </c>
      <c r="Q256" s="30" t="str">
        <f t="shared" si="78"/>
        <v/>
      </c>
      <c r="R256" s="30" t="str">
        <f t="shared" si="79"/>
        <v/>
      </c>
      <c r="S256" s="31" t="str">
        <f t="shared" si="80"/>
        <v/>
      </c>
      <c r="T256" s="31" t="str">
        <f t="shared" si="81"/>
        <v/>
      </c>
      <c r="U256" s="31" t="str">
        <f t="shared" si="82"/>
        <v/>
      </c>
      <c r="V256" s="31" t="str">
        <f t="shared" si="83"/>
        <v/>
      </c>
      <c r="W256" s="31" t="e">
        <f t="shared" si="84"/>
        <v>#VALUE!</v>
      </c>
      <c r="X256" s="31" t="str">
        <f t="shared" si="85"/>
        <v/>
      </c>
      <c r="Y256" s="31" t="str">
        <f t="shared" si="86"/>
        <v/>
      </c>
      <c r="Z256" s="31" t="str">
        <f t="shared" si="87"/>
        <v/>
      </c>
      <c r="AA256" s="31" t="str">
        <f t="shared" si="88"/>
        <v/>
      </c>
      <c r="AB256" s="31" t="str">
        <f t="shared" si="89"/>
        <v/>
      </c>
      <c r="AC256" s="24"/>
      <c r="AD256" s="22"/>
      <c r="AE256" s="22"/>
    </row>
    <row r="257" spans="1:31" x14ac:dyDescent="0.25">
      <c r="A257" s="24"/>
      <c r="B257" s="51"/>
      <c r="C257" s="51"/>
      <c r="D257" s="51"/>
      <c r="E257" s="51"/>
      <c r="F257" s="51"/>
      <c r="G257" s="51"/>
      <c r="H257" s="51"/>
      <c r="I257" s="31" t="str">
        <f t="shared" si="71"/>
        <v/>
      </c>
      <c r="J257" s="30" t="str">
        <f t="shared" si="75"/>
        <v/>
      </c>
      <c r="K257" s="30" t="str">
        <f>IF(J257="","",IF(#REF!-J257&lt;=$C$10/IF($A$12=1,1,10),"ABOVE",IF(#REF!-J257&lt;=($C$14+$C$10/IF($A$12=1,1,10)),"CHAM","BELOW")))</f>
        <v/>
      </c>
      <c r="L257" s="30" t="str">
        <f t="shared" si="72"/>
        <v/>
      </c>
      <c r="M257" s="31" t="str">
        <f t="shared" si="73"/>
        <v/>
      </c>
      <c r="N257" s="31" t="str">
        <f t="shared" si="74"/>
        <v/>
      </c>
      <c r="O257" s="31" t="str">
        <f t="shared" si="77"/>
        <v/>
      </c>
      <c r="P257" s="30" t="str">
        <f t="shared" si="76"/>
        <v/>
      </c>
      <c r="Q257" s="30" t="str">
        <f t="shared" si="78"/>
        <v/>
      </c>
      <c r="R257" s="30" t="str">
        <f t="shared" si="79"/>
        <v/>
      </c>
      <c r="S257" s="31" t="str">
        <f t="shared" si="80"/>
        <v/>
      </c>
      <c r="T257" s="31" t="str">
        <f t="shared" si="81"/>
        <v/>
      </c>
      <c r="U257" s="31" t="str">
        <f t="shared" si="82"/>
        <v/>
      </c>
      <c r="V257" s="31" t="str">
        <f t="shared" si="83"/>
        <v/>
      </c>
      <c r="W257" s="31" t="e">
        <f t="shared" si="84"/>
        <v>#VALUE!</v>
      </c>
      <c r="X257" s="31" t="str">
        <f t="shared" si="85"/>
        <v/>
      </c>
      <c r="Y257" s="31" t="str">
        <f t="shared" si="86"/>
        <v/>
      </c>
      <c r="Z257" s="31" t="str">
        <f t="shared" si="87"/>
        <v/>
      </c>
      <c r="AA257" s="31" t="str">
        <f t="shared" si="88"/>
        <v/>
      </c>
      <c r="AB257" s="31" t="str">
        <f t="shared" si="89"/>
        <v/>
      </c>
      <c r="AC257" s="24"/>
      <c r="AD257" s="22"/>
      <c r="AE257" s="22"/>
    </row>
    <row r="258" spans="1:31" x14ac:dyDescent="0.25">
      <c r="A258" s="24"/>
      <c r="B258" s="51"/>
      <c r="C258" s="51"/>
      <c r="D258" s="51"/>
      <c r="E258" s="51"/>
      <c r="F258" s="51"/>
      <c r="G258" s="51"/>
      <c r="H258" s="51"/>
      <c r="I258" s="31" t="str">
        <f t="shared" si="71"/>
        <v/>
      </c>
      <c r="J258" s="30" t="str">
        <f t="shared" si="75"/>
        <v/>
      </c>
      <c r="K258" s="30" t="str">
        <f>IF(J258="","",IF(#REF!-J258&lt;=$C$10/IF($A$12=1,1,10),"ABOVE",IF(#REF!-J258&lt;=($C$14+$C$10/IF($A$12=1,1,10)),"CHAM","BELOW")))</f>
        <v/>
      </c>
      <c r="L258" s="30" t="str">
        <f t="shared" si="72"/>
        <v/>
      </c>
      <c r="M258" s="31" t="str">
        <f t="shared" si="73"/>
        <v/>
      </c>
      <c r="N258" s="31" t="str">
        <f t="shared" si="74"/>
        <v/>
      </c>
      <c r="O258" s="31" t="str">
        <f t="shared" si="77"/>
        <v/>
      </c>
      <c r="P258" s="30" t="str">
        <f t="shared" si="76"/>
        <v/>
      </c>
      <c r="Q258" s="30" t="str">
        <f t="shared" si="78"/>
        <v/>
      </c>
      <c r="R258" s="30" t="str">
        <f t="shared" si="79"/>
        <v/>
      </c>
      <c r="S258" s="31" t="str">
        <f t="shared" si="80"/>
        <v/>
      </c>
      <c r="T258" s="31" t="str">
        <f t="shared" si="81"/>
        <v/>
      </c>
      <c r="U258" s="31" t="str">
        <f t="shared" si="82"/>
        <v/>
      </c>
      <c r="V258" s="31" t="str">
        <f t="shared" si="83"/>
        <v/>
      </c>
      <c r="W258" s="31" t="e">
        <f t="shared" si="84"/>
        <v>#VALUE!</v>
      </c>
      <c r="X258" s="31" t="str">
        <f t="shared" si="85"/>
        <v/>
      </c>
      <c r="Y258" s="31" t="str">
        <f t="shared" si="86"/>
        <v/>
      </c>
      <c r="Z258" s="31" t="str">
        <f t="shared" si="87"/>
        <v/>
      </c>
      <c r="AA258" s="31" t="str">
        <f t="shared" si="88"/>
        <v/>
      </c>
      <c r="AB258" s="31" t="str">
        <f t="shared" si="89"/>
        <v/>
      </c>
      <c r="AC258" s="24"/>
      <c r="AD258" s="22"/>
      <c r="AE258" s="22"/>
    </row>
    <row r="259" spans="1:31" x14ac:dyDescent="0.25">
      <c r="A259" s="24"/>
      <c r="B259" s="51"/>
      <c r="C259" s="51"/>
      <c r="D259" s="51"/>
      <c r="E259" s="51"/>
      <c r="F259" s="51"/>
      <c r="G259" s="51"/>
      <c r="H259" s="51"/>
      <c r="I259" s="31" t="str">
        <f t="shared" si="71"/>
        <v/>
      </c>
      <c r="J259" s="30" t="str">
        <f t="shared" si="75"/>
        <v/>
      </c>
      <c r="K259" s="30" t="str">
        <f>IF(J259="","",IF(#REF!-J259&lt;=$C$10/IF($A$12=1,1,10),"ABOVE",IF(#REF!-J259&lt;=($C$14+$C$10/IF($A$12=1,1,10)),"CHAM","BELOW")))</f>
        <v/>
      </c>
      <c r="L259" s="30" t="str">
        <f t="shared" si="72"/>
        <v/>
      </c>
      <c r="M259" s="31" t="str">
        <f t="shared" si="73"/>
        <v/>
      </c>
      <c r="N259" s="31" t="str">
        <f t="shared" si="74"/>
        <v/>
      </c>
      <c r="O259" s="31" t="str">
        <f t="shared" si="77"/>
        <v/>
      </c>
      <c r="P259" s="30" t="str">
        <f t="shared" si="76"/>
        <v/>
      </c>
      <c r="Q259" s="30" t="str">
        <f t="shared" si="78"/>
        <v/>
      </c>
      <c r="R259" s="30" t="str">
        <f t="shared" si="79"/>
        <v/>
      </c>
      <c r="S259" s="31" t="str">
        <f t="shared" si="80"/>
        <v/>
      </c>
      <c r="T259" s="31" t="str">
        <f t="shared" si="81"/>
        <v/>
      </c>
      <c r="U259" s="31" t="str">
        <f t="shared" si="82"/>
        <v/>
      </c>
      <c r="V259" s="31" t="str">
        <f t="shared" si="83"/>
        <v/>
      </c>
      <c r="W259" s="31" t="e">
        <f t="shared" si="84"/>
        <v>#VALUE!</v>
      </c>
      <c r="X259" s="31" t="str">
        <f t="shared" si="85"/>
        <v/>
      </c>
      <c r="Y259" s="31" t="str">
        <f t="shared" si="86"/>
        <v/>
      </c>
      <c r="Z259" s="31" t="str">
        <f t="shared" si="87"/>
        <v/>
      </c>
      <c r="AA259" s="31" t="str">
        <f t="shared" si="88"/>
        <v/>
      </c>
      <c r="AB259" s="31" t="str">
        <f t="shared" si="89"/>
        <v/>
      </c>
      <c r="AC259" s="24"/>
      <c r="AD259" s="22"/>
      <c r="AE259" s="22"/>
    </row>
    <row r="260" spans="1:31" x14ac:dyDescent="0.25">
      <c r="A260" s="24"/>
      <c r="B260" s="51"/>
      <c r="C260" s="51"/>
      <c r="D260" s="51"/>
      <c r="E260" s="51"/>
      <c r="F260" s="51"/>
      <c r="G260" s="51"/>
      <c r="H260" s="51"/>
      <c r="I260" s="31" t="str">
        <f t="shared" si="71"/>
        <v/>
      </c>
      <c r="J260" s="30" t="str">
        <f t="shared" si="75"/>
        <v/>
      </c>
      <c r="K260" s="30" t="str">
        <f>IF(J260="","",IF(#REF!-J260&lt;=$C$10/IF($A$12=1,1,10),"ABOVE",IF(#REF!-J260&lt;=($C$14+$C$10/IF($A$12=1,1,10)),"CHAM","BELOW")))</f>
        <v/>
      </c>
      <c r="L260" s="30" t="str">
        <f t="shared" si="72"/>
        <v/>
      </c>
      <c r="M260" s="31" t="str">
        <f t="shared" si="73"/>
        <v/>
      </c>
      <c r="N260" s="31" t="str">
        <f t="shared" si="74"/>
        <v/>
      </c>
      <c r="O260" s="31" t="str">
        <f t="shared" si="77"/>
        <v/>
      </c>
      <c r="P260" s="30" t="str">
        <f t="shared" si="76"/>
        <v/>
      </c>
      <c r="Q260" s="30" t="str">
        <f t="shared" si="78"/>
        <v/>
      </c>
      <c r="R260" s="30" t="str">
        <f t="shared" si="79"/>
        <v/>
      </c>
      <c r="S260" s="31" t="str">
        <f t="shared" si="80"/>
        <v/>
      </c>
      <c r="T260" s="31" t="str">
        <f t="shared" si="81"/>
        <v/>
      </c>
      <c r="U260" s="31" t="str">
        <f t="shared" si="82"/>
        <v/>
      </c>
      <c r="V260" s="31" t="str">
        <f t="shared" si="83"/>
        <v/>
      </c>
      <c r="W260" s="31" t="e">
        <f t="shared" si="84"/>
        <v>#VALUE!</v>
      </c>
      <c r="X260" s="31" t="str">
        <f t="shared" si="85"/>
        <v/>
      </c>
      <c r="Y260" s="31" t="str">
        <f t="shared" si="86"/>
        <v/>
      </c>
      <c r="Z260" s="31" t="str">
        <f t="shared" si="87"/>
        <v/>
      </c>
      <c r="AA260" s="31" t="str">
        <f t="shared" si="88"/>
        <v/>
      </c>
      <c r="AB260" s="31" t="str">
        <f t="shared" si="89"/>
        <v/>
      </c>
      <c r="AC260" s="24"/>
      <c r="AD260" s="22"/>
      <c r="AE260" s="22"/>
    </row>
    <row r="261" spans="1:31" x14ac:dyDescent="0.25">
      <c r="A261" s="24"/>
      <c r="B261" s="51"/>
      <c r="C261" s="51"/>
      <c r="D261" s="51"/>
      <c r="E261" s="51"/>
      <c r="F261" s="51"/>
      <c r="G261" s="51"/>
      <c r="H261" s="51"/>
      <c r="I261" s="31" t="str">
        <f t="shared" si="71"/>
        <v/>
      </c>
      <c r="J261" s="30" t="str">
        <f t="shared" si="75"/>
        <v/>
      </c>
      <c r="K261" s="30" t="str">
        <f>IF(J261="","",IF(#REF!-J261&lt;=$C$10/IF($A$12=1,1,10),"ABOVE",IF(#REF!-J261&lt;=($C$14+$C$10/IF($A$12=1,1,10)),"CHAM","BELOW")))</f>
        <v/>
      </c>
      <c r="L261" s="30" t="str">
        <f t="shared" si="72"/>
        <v/>
      </c>
      <c r="M261" s="31" t="str">
        <f t="shared" si="73"/>
        <v/>
      </c>
      <c r="N261" s="31" t="str">
        <f t="shared" si="74"/>
        <v/>
      </c>
      <c r="O261" s="31" t="str">
        <f t="shared" si="77"/>
        <v/>
      </c>
      <c r="P261" s="30" t="str">
        <f t="shared" si="76"/>
        <v/>
      </c>
      <c r="Q261" s="30" t="str">
        <f t="shared" si="78"/>
        <v/>
      </c>
      <c r="R261" s="30" t="str">
        <f t="shared" si="79"/>
        <v/>
      </c>
      <c r="S261" s="31" t="str">
        <f t="shared" si="80"/>
        <v/>
      </c>
      <c r="T261" s="31" t="str">
        <f t="shared" si="81"/>
        <v/>
      </c>
      <c r="U261" s="31" t="str">
        <f t="shared" si="82"/>
        <v/>
      </c>
      <c r="V261" s="31" t="str">
        <f t="shared" si="83"/>
        <v/>
      </c>
      <c r="W261" s="31" t="e">
        <f t="shared" si="84"/>
        <v>#VALUE!</v>
      </c>
      <c r="X261" s="31" t="str">
        <f t="shared" si="85"/>
        <v/>
      </c>
      <c r="Y261" s="31" t="str">
        <f t="shared" si="86"/>
        <v/>
      </c>
      <c r="Z261" s="31" t="str">
        <f t="shared" si="87"/>
        <v/>
      </c>
      <c r="AA261" s="31" t="str">
        <f t="shared" si="88"/>
        <v/>
      </c>
      <c r="AB261" s="31" t="str">
        <f t="shared" si="89"/>
        <v/>
      </c>
      <c r="AC261" s="24"/>
      <c r="AD261" s="22"/>
      <c r="AE261" s="22"/>
    </row>
    <row r="262" spans="1:31" x14ac:dyDescent="0.25">
      <c r="A262" s="24"/>
      <c r="B262" s="51"/>
      <c r="C262" s="51"/>
      <c r="D262" s="51"/>
      <c r="E262" s="51"/>
      <c r="F262" s="51"/>
      <c r="G262" s="51"/>
      <c r="H262" s="51"/>
      <c r="I262" s="31" t="str">
        <f t="shared" si="71"/>
        <v/>
      </c>
      <c r="J262" s="30" t="str">
        <f t="shared" si="75"/>
        <v/>
      </c>
      <c r="K262" s="30" t="str">
        <f>IF(J262="","",IF(#REF!-J262&lt;=$C$10/IF($A$12=1,1,10),"ABOVE",IF(#REF!-J262&lt;=($C$14+$C$10/IF($A$12=1,1,10)),"CHAM","BELOW")))</f>
        <v/>
      </c>
      <c r="L262" s="30" t="str">
        <f t="shared" si="72"/>
        <v/>
      </c>
      <c r="M262" s="31" t="str">
        <f t="shared" si="73"/>
        <v/>
      </c>
      <c r="N262" s="31" t="str">
        <f t="shared" si="74"/>
        <v/>
      </c>
      <c r="O262" s="31" t="str">
        <f t="shared" si="77"/>
        <v/>
      </c>
      <c r="P262" s="30" t="str">
        <f t="shared" si="76"/>
        <v/>
      </c>
      <c r="Q262" s="30" t="str">
        <f t="shared" si="78"/>
        <v/>
      </c>
      <c r="R262" s="30" t="str">
        <f t="shared" si="79"/>
        <v/>
      </c>
      <c r="S262" s="31" t="str">
        <f t="shared" si="80"/>
        <v/>
      </c>
      <c r="T262" s="31" t="str">
        <f t="shared" si="81"/>
        <v/>
      </c>
      <c r="U262" s="31" t="str">
        <f t="shared" si="82"/>
        <v/>
      </c>
      <c r="V262" s="31" t="str">
        <f t="shared" si="83"/>
        <v/>
      </c>
      <c r="W262" s="31" t="e">
        <f t="shared" si="84"/>
        <v>#VALUE!</v>
      </c>
      <c r="X262" s="31" t="str">
        <f t="shared" si="85"/>
        <v/>
      </c>
      <c r="Y262" s="31" t="str">
        <f t="shared" si="86"/>
        <v/>
      </c>
      <c r="Z262" s="31" t="str">
        <f t="shared" si="87"/>
        <v/>
      </c>
      <c r="AA262" s="31" t="str">
        <f t="shared" si="88"/>
        <v/>
      </c>
      <c r="AB262" s="31" t="str">
        <f t="shared" si="89"/>
        <v/>
      </c>
      <c r="AC262" s="24"/>
      <c r="AD262" s="22"/>
      <c r="AE262" s="22"/>
    </row>
    <row r="263" spans="1:31" x14ac:dyDescent="0.25">
      <c r="A263" s="24"/>
      <c r="B263" s="51"/>
      <c r="C263" s="51"/>
      <c r="D263" s="51"/>
      <c r="E263" s="51"/>
      <c r="F263" s="51"/>
      <c r="G263" s="51"/>
      <c r="H263" s="51"/>
      <c r="I263" s="31" t="str">
        <f t="shared" si="71"/>
        <v/>
      </c>
      <c r="J263" s="30" t="str">
        <f t="shared" si="75"/>
        <v/>
      </c>
      <c r="K263" s="30" t="str">
        <f>IF(J263="","",IF(#REF!-J263&lt;=$C$10/IF($A$12=1,1,10),"ABOVE",IF(#REF!-J263&lt;=($C$14+$C$10/IF($A$12=1,1,10)),"CHAM","BELOW")))</f>
        <v/>
      </c>
      <c r="L263" s="30" t="str">
        <f t="shared" si="72"/>
        <v/>
      </c>
      <c r="M263" s="31" t="str">
        <f t="shared" si="73"/>
        <v/>
      </c>
      <c r="N263" s="31" t="str">
        <f t="shared" si="74"/>
        <v/>
      </c>
      <c r="O263" s="31" t="str">
        <f t="shared" si="77"/>
        <v/>
      </c>
      <c r="P263" s="30" t="str">
        <f t="shared" si="76"/>
        <v/>
      </c>
      <c r="Q263" s="30" t="str">
        <f t="shared" si="78"/>
        <v/>
      </c>
      <c r="R263" s="30" t="str">
        <f t="shared" si="79"/>
        <v/>
      </c>
      <c r="S263" s="31" t="str">
        <f t="shared" si="80"/>
        <v/>
      </c>
      <c r="T263" s="31" t="str">
        <f t="shared" si="81"/>
        <v/>
      </c>
      <c r="U263" s="31" t="str">
        <f t="shared" si="82"/>
        <v/>
      </c>
      <c r="V263" s="31" t="str">
        <f t="shared" si="83"/>
        <v/>
      </c>
      <c r="W263" s="31" t="e">
        <f t="shared" si="84"/>
        <v>#VALUE!</v>
      </c>
      <c r="X263" s="31" t="str">
        <f t="shared" si="85"/>
        <v/>
      </c>
      <c r="Y263" s="31" t="str">
        <f t="shared" si="86"/>
        <v/>
      </c>
      <c r="Z263" s="31" t="str">
        <f t="shared" si="87"/>
        <v/>
      </c>
      <c r="AA263" s="31" t="str">
        <f t="shared" si="88"/>
        <v/>
      </c>
      <c r="AB263" s="31" t="str">
        <f t="shared" si="89"/>
        <v/>
      </c>
      <c r="AC263" s="24"/>
      <c r="AD263" s="22"/>
      <c r="AE263" s="22"/>
    </row>
    <row r="264" spans="1:31" x14ac:dyDescent="0.25">
      <c r="A264" s="24"/>
      <c r="B264" s="51"/>
      <c r="C264" s="51"/>
      <c r="D264" s="51"/>
      <c r="E264" s="51"/>
      <c r="F264" s="51"/>
      <c r="G264" s="51"/>
      <c r="H264" s="51"/>
      <c r="I264" s="31" t="str">
        <f t="shared" si="71"/>
        <v/>
      </c>
      <c r="J264" s="30" t="str">
        <f t="shared" si="75"/>
        <v/>
      </c>
      <c r="K264" s="30" t="str">
        <f>IF(J264="","",IF(#REF!-J264&lt;=$C$10/IF($A$12=1,1,10),"ABOVE",IF(#REF!-J264&lt;=($C$14+$C$10/IF($A$12=1,1,10)),"CHAM","BELOW")))</f>
        <v/>
      </c>
      <c r="L264" s="30" t="str">
        <f t="shared" si="72"/>
        <v/>
      </c>
      <c r="M264" s="31" t="str">
        <f t="shared" si="73"/>
        <v/>
      </c>
      <c r="N264" s="31" t="str">
        <f t="shared" si="74"/>
        <v/>
      </c>
      <c r="O264" s="31" t="str">
        <f t="shared" si="77"/>
        <v/>
      </c>
      <c r="P264" s="30" t="str">
        <f t="shared" si="76"/>
        <v/>
      </c>
      <c r="Q264" s="30" t="str">
        <f t="shared" si="78"/>
        <v/>
      </c>
      <c r="R264" s="30" t="str">
        <f t="shared" si="79"/>
        <v/>
      </c>
      <c r="S264" s="31" t="str">
        <f t="shared" si="80"/>
        <v/>
      </c>
      <c r="T264" s="31" t="str">
        <f t="shared" si="81"/>
        <v/>
      </c>
      <c r="U264" s="31" t="str">
        <f t="shared" si="82"/>
        <v/>
      </c>
      <c r="V264" s="31" t="str">
        <f t="shared" si="83"/>
        <v/>
      </c>
      <c r="W264" s="31" t="e">
        <f t="shared" si="84"/>
        <v>#VALUE!</v>
      </c>
      <c r="X264" s="31" t="str">
        <f t="shared" si="85"/>
        <v/>
      </c>
      <c r="Y264" s="31" t="str">
        <f t="shared" si="86"/>
        <v/>
      </c>
      <c r="Z264" s="31" t="str">
        <f t="shared" si="87"/>
        <v/>
      </c>
      <c r="AA264" s="31" t="str">
        <f t="shared" si="88"/>
        <v/>
      </c>
      <c r="AB264" s="31" t="str">
        <f t="shared" si="89"/>
        <v/>
      </c>
      <c r="AC264" s="24"/>
      <c r="AD264" s="22"/>
      <c r="AE264" s="22"/>
    </row>
    <row r="265" spans="1:31" x14ac:dyDescent="0.25">
      <c r="A265" s="24"/>
      <c r="B265" s="51"/>
      <c r="C265" s="51"/>
      <c r="D265" s="51"/>
      <c r="E265" s="51"/>
      <c r="F265" s="51"/>
      <c r="G265" s="51"/>
      <c r="H265" s="51"/>
      <c r="I265" s="31" t="str">
        <f t="shared" si="71"/>
        <v/>
      </c>
      <c r="J265" s="30" t="str">
        <f t="shared" si="75"/>
        <v/>
      </c>
      <c r="K265" s="30" t="str">
        <f>IF(J265="","",IF(#REF!-J265&lt;=$C$10/IF($A$12=1,1,10),"ABOVE",IF(#REF!-J265&lt;=($C$14+$C$10/IF($A$12=1,1,10)),"CHAM","BELOW")))</f>
        <v/>
      </c>
      <c r="L265" s="30" t="str">
        <f t="shared" si="72"/>
        <v/>
      </c>
      <c r="M265" s="31" t="str">
        <f t="shared" si="73"/>
        <v/>
      </c>
      <c r="N265" s="31" t="str">
        <f t="shared" si="74"/>
        <v/>
      </c>
      <c r="O265" s="31" t="str">
        <f t="shared" si="77"/>
        <v/>
      </c>
      <c r="P265" s="30" t="str">
        <f t="shared" si="76"/>
        <v/>
      </c>
      <c r="Q265" s="30" t="str">
        <f t="shared" si="78"/>
        <v/>
      </c>
      <c r="R265" s="30" t="str">
        <f t="shared" si="79"/>
        <v/>
      </c>
      <c r="S265" s="31" t="str">
        <f t="shared" si="80"/>
        <v/>
      </c>
      <c r="T265" s="31" t="str">
        <f t="shared" si="81"/>
        <v/>
      </c>
      <c r="U265" s="31" t="str">
        <f t="shared" si="82"/>
        <v/>
      </c>
      <c r="V265" s="31" t="str">
        <f t="shared" si="83"/>
        <v/>
      </c>
      <c r="W265" s="31" t="e">
        <f t="shared" si="84"/>
        <v>#VALUE!</v>
      </c>
      <c r="X265" s="31" t="str">
        <f t="shared" si="85"/>
        <v/>
      </c>
      <c r="Y265" s="31" t="str">
        <f t="shared" si="86"/>
        <v/>
      </c>
      <c r="Z265" s="31" t="str">
        <f t="shared" si="87"/>
        <v/>
      </c>
      <c r="AA265" s="31" t="str">
        <f t="shared" si="88"/>
        <v/>
      </c>
      <c r="AB265" s="31" t="str">
        <f t="shared" si="89"/>
        <v/>
      </c>
      <c r="AC265" s="24"/>
      <c r="AD265" s="22"/>
      <c r="AE265" s="22"/>
    </row>
    <row r="266" spans="1:31" x14ac:dyDescent="0.25">
      <c r="A266" s="24"/>
      <c r="B266" s="51"/>
      <c r="C266" s="51"/>
      <c r="D266" s="51"/>
      <c r="E266" s="51"/>
      <c r="F266" s="51"/>
      <c r="G266" s="51"/>
      <c r="H266" s="51"/>
      <c r="I266" s="31" t="str">
        <f t="shared" si="71"/>
        <v/>
      </c>
      <c r="J266" s="30" t="str">
        <f t="shared" si="75"/>
        <v/>
      </c>
      <c r="K266" s="30" t="str">
        <f>IF(J266="","",IF(#REF!-J266&lt;=$C$10/IF($A$12=1,1,10),"ABOVE",IF(#REF!-J266&lt;=($C$14+$C$10/IF($A$12=1,1,10)),"CHAM","BELOW")))</f>
        <v/>
      </c>
      <c r="L266" s="30" t="str">
        <f t="shared" si="72"/>
        <v/>
      </c>
      <c r="M266" s="31" t="str">
        <f t="shared" si="73"/>
        <v/>
      </c>
      <c r="N266" s="31" t="str">
        <f t="shared" si="74"/>
        <v/>
      </c>
      <c r="O266" s="31" t="str">
        <f t="shared" si="77"/>
        <v/>
      </c>
      <c r="P266" s="30" t="str">
        <f t="shared" si="76"/>
        <v/>
      </c>
      <c r="Q266" s="30" t="str">
        <f t="shared" si="78"/>
        <v/>
      </c>
      <c r="R266" s="30" t="str">
        <f t="shared" si="79"/>
        <v/>
      </c>
      <c r="S266" s="31" t="str">
        <f t="shared" si="80"/>
        <v/>
      </c>
      <c r="T266" s="31" t="str">
        <f t="shared" si="81"/>
        <v/>
      </c>
      <c r="U266" s="31" t="str">
        <f t="shared" si="82"/>
        <v/>
      </c>
      <c r="V266" s="31" t="str">
        <f t="shared" si="83"/>
        <v/>
      </c>
      <c r="W266" s="31" t="e">
        <f t="shared" si="84"/>
        <v>#VALUE!</v>
      </c>
      <c r="X266" s="31" t="str">
        <f t="shared" si="85"/>
        <v/>
      </c>
      <c r="Y266" s="31" t="str">
        <f t="shared" si="86"/>
        <v/>
      </c>
      <c r="Z266" s="31" t="str">
        <f t="shared" si="87"/>
        <v/>
      </c>
      <c r="AA266" s="31" t="str">
        <f t="shared" si="88"/>
        <v/>
      </c>
      <c r="AB266" s="31" t="str">
        <f t="shared" si="89"/>
        <v/>
      </c>
      <c r="AC266" s="24"/>
      <c r="AD266" s="22"/>
      <c r="AE266" s="22"/>
    </row>
    <row r="267" spans="1:31" x14ac:dyDescent="0.25">
      <c r="A267" s="24"/>
      <c r="B267" s="51"/>
      <c r="C267" s="51"/>
      <c r="D267" s="51"/>
      <c r="E267" s="51"/>
      <c r="F267" s="51"/>
      <c r="G267" s="51"/>
      <c r="H267" s="51"/>
      <c r="I267" s="31" t="str">
        <f t="shared" si="71"/>
        <v/>
      </c>
      <c r="J267" s="30" t="str">
        <f t="shared" si="75"/>
        <v/>
      </c>
      <c r="K267" s="30" t="str">
        <f>IF(J267="","",IF(#REF!-J267&lt;=$C$10/IF($A$12=1,1,10),"ABOVE",IF(#REF!-J267&lt;=($C$14+$C$10/IF($A$12=1,1,10)),"CHAM","BELOW")))</f>
        <v/>
      </c>
      <c r="L267" s="30" t="str">
        <f t="shared" si="72"/>
        <v/>
      </c>
      <c r="M267" s="31" t="str">
        <f t="shared" si="73"/>
        <v/>
      </c>
      <c r="N267" s="31" t="str">
        <f t="shared" si="74"/>
        <v/>
      </c>
      <c r="O267" s="31" t="str">
        <f t="shared" si="77"/>
        <v/>
      </c>
      <c r="P267" s="30" t="str">
        <f t="shared" si="76"/>
        <v/>
      </c>
      <c r="Q267" s="30" t="str">
        <f t="shared" si="78"/>
        <v/>
      </c>
      <c r="R267" s="30" t="str">
        <f t="shared" si="79"/>
        <v/>
      </c>
      <c r="S267" s="31" t="str">
        <f t="shared" si="80"/>
        <v/>
      </c>
      <c r="T267" s="31" t="str">
        <f t="shared" si="81"/>
        <v/>
      </c>
      <c r="U267" s="31" t="str">
        <f t="shared" si="82"/>
        <v/>
      </c>
      <c r="V267" s="31" t="str">
        <f t="shared" si="83"/>
        <v/>
      </c>
      <c r="W267" s="31" t="e">
        <f t="shared" si="84"/>
        <v>#VALUE!</v>
      </c>
      <c r="X267" s="31" t="str">
        <f t="shared" si="85"/>
        <v/>
      </c>
      <c r="Y267" s="31" t="str">
        <f t="shared" si="86"/>
        <v/>
      </c>
      <c r="Z267" s="31" t="str">
        <f t="shared" si="87"/>
        <v/>
      </c>
      <c r="AA267" s="31" t="str">
        <f t="shared" si="88"/>
        <v/>
      </c>
      <c r="AB267" s="31" t="str">
        <f t="shared" si="89"/>
        <v/>
      </c>
      <c r="AC267" s="24"/>
      <c r="AD267" s="22"/>
      <c r="AE267" s="22"/>
    </row>
    <row r="268" spans="1:31" x14ac:dyDescent="0.25">
      <c r="A268" s="24"/>
      <c r="B268" s="51"/>
      <c r="C268" s="51"/>
      <c r="D268" s="51"/>
      <c r="E268" s="51"/>
      <c r="F268" s="51"/>
      <c r="G268" s="51"/>
      <c r="H268" s="51"/>
      <c r="I268" s="31" t="str">
        <f t="shared" si="71"/>
        <v/>
      </c>
      <c r="J268" s="30" t="str">
        <f t="shared" si="75"/>
        <v/>
      </c>
      <c r="K268" s="30" t="str">
        <f>IF(J268="","",IF(#REF!-J268&lt;=$C$10/IF($A$12=1,1,10),"ABOVE",IF(#REF!-J268&lt;=($C$14+$C$10/IF($A$12=1,1,10)),"CHAM","BELOW")))</f>
        <v/>
      </c>
      <c r="L268" s="30" t="str">
        <f t="shared" si="72"/>
        <v/>
      </c>
      <c r="M268" s="31" t="str">
        <f t="shared" si="73"/>
        <v/>
      </c>
      <c r="N268" s="31" t="str">
        <f t="shared" si="74"/>
        <v/>
      </c>
      <c r="O268" s="31" t="str">
        <f t="shared" si="77"/>
        <v/>
      </c>
      <c r="P268" s="30" t="str">
        <f t="shared" si="76"/>
        <v/>
      </c>
      <c r="Q268" s="30" t="str">
        <f t="shared" si="78"/>
        <v/>
      </c>
      <c r="R268" s="30" t="str">
        <f t="shared" si="79"/>
        <v/>
      </c>
      <c r="S268" s="31" t="str">
        <f t="shared" si="80"/>
        <v/>
      </c>
      <c r="T268" s="31" t="str">
        <f t="shared" si="81"/>
        <v/>
      </c>
      <c r="U268" s="31" t="str">
        <f t="shared" si="82"/>
        <v/>
      </c>
      <c r="V268" s="31" t="str">
        <f t="shared" si="83"/>
        <v/>
      </c>
      <c r="W268" s="31" t="e">
        <f t="shared" si="84"/>
        <v>#VALUE!</v>
      </c>
      <c r="X268" s="31" t="str">
        <f t="shared" si="85"/>
        <v/>
      </c>
      <c r="Y268" s="31" t="str">
        <f t="shared" si="86"/>
        <v/>
      </c>
      <c r="Z268" s="31" t="str">
        <f t="shared" si="87"/>
        <v/>
      </c>
      <c r="AA268" s="31" t="str">
        <f t="shared" si="88"/>
        <v/>
      </c>
      <c r="AB268" s="31" t="str">
        <f t="shared" si="89"/>
        <v/>
      </c>
      <c r="AC268" s="24"/>
      <c r="AD268" s="22"/>
      <c r="AE268" s="22"/>
    </row>
    <row r="269" spans="1:31" x14ac:dyDescent="0.25">
      <c r="A269" s="24"/>
      <c r="B269" s="51"/>
      <c r="C269" s="51"/>
      <c r="D269" s="51"/>
      <c r="E269" s="51"/>
      <c r="F269" s="51"/>
      <c r="G269" s="51"/>
      <c r="H269" s="51"/>
      <c r="I269" s="31" t="str">
        <f t="shared" si="71"/>
        <v/>
      </c>
      <c r="J269" s="30" t="str">
        <f t="shared" si="75"/>
        <v/>
      </c>
      <c r="K269" s="30" t="str">
        <f>IF(J269="","",IF(#REF!-J269&lt;=$C$10/IF($A$12=1,1,10),"ABOVE",IF(#REF!-J269&lt;=($C$14+$C$10/IF($A$12=1,1,10)),"CHAM","BELOW")))</f>
        <v/>
      </c>
      <c r="L269" s="30" t="str">
        <f t="shared" si="72"/>
        <v/>
      </c>
      <c r="M269" s="31" t="str">
        <f t="shared" si="73"/>
        <v/>
      </c>
      <c r="N269" s="31" t="str">
        <f t="shared" si="74"/>
        <v/>
      </c>
      <c r="O269" s="31" t="str">
        <f t="shared" si="77"/>
        <v/>
      </c>
      <c r="P269" s="30" t="str">
        <f t="shared" si="76"/>
        <v/>
      </c>
      <c r="Q269" s="30" t="str">
        <f t="shared" si="78"/>
        <v/>
      </c>
      <c r="R269" s="30" t="str">
        <f t="shared" si="79"/>
        <v/>
      </c>
      <c r="S269" s="31" t="str">
        <f t="shared" si="80"/>
        <v/>
      </c>
      <c r="T269" s="31" t="str">
        <f t="shared" si="81"/>
        <v/>
      </c>
      <c r="U269" s="31" t="str">
        <f t="shared" si="82"/>
        <v/>
      </c>
      <c r="V269" s="31" t="str">
        <f t="shared" si="83"/>
        <v/>
      </c>
      <c r="W269" s="31" t="e">
        <f t="shared" si="84"/>
        <v>#VALUE!</v>
      </c>
      <c r="X269" s="31" t="str">
        <f t="shared" si="85"/>
        <v/>
      </c>
      <c r="Y269" s="31" t="str">
        <f t="shared" si="86"/>
        <v/>
      </c>
      <c r="Z269" s="31" t="str">
        <f t="shared" si="87"/>
        <v/>
      </c>
      <c r="AA269" s="31" t="str">
        <f t="shared" si="88"/>
        <v/>
      </c>
      <c r="AB269" s="31" t="str">
        <f t="shared" si="89"/>
        <v/>
      </c>
      <c r="AC269" s="24"/>
      <c r="AD269" s="22"/>
      <c r="AE269" s="22"/>
    </row>
    <row r="270" spans="1:31" x14ac:dyDescent="0.25">
      <c r="A270" s="24"/>
      <c r="B270" s="51"/>
      <c r="C270" s="51"/>
      <c r="D270" s="51"/>
      <c r="E270" s="51"/>
      <c r="F270" s="51"/>
      <c r="G270" s="51"/>
      <c r="H270" s="51"/>
      <c r="I270" s="31" t="str">
        <f t="shared" si="71"/>
        <v/>
      </c>
      <c r="J270" s="30" t="str">
        <f t="shared" si="75"/>
        <v/>
      </c>
      <c r="K270" s="30" t="str">
        <f>IF(J270="","",IF(#REF!-J270&lt;=$C$10/IF($A$12=1,1,10),"ABOVE",IF(#REF!-J270&lt;=($C$14+$C$10/IF($A$12=1,1,10)),"CHAM","BELOW")))</f>
        <v/>
      </c>
      <c r="L270" s="30" t="str">
        <f t="shared" si="72"/>
        <v/>
      </c>
      <c r="M270" s="31" t="str">
        <f t="shared" si="73"/>
        <v/>
      </c>
      <c r="N270" s="31" t="str">
        <f t="shared" si="74"/>
        <v/>
      </c>
      <c r="O270" s="31" t="str">
        <f t="shared" si="77"/>
        <v/>
      </c>
      <c r="P270" s="30" t="str">
        <f t="shared" si="76"/>
        <v/>
      </c>
      <c r="Q270" s="30" t="str">
        <f t="shared" si="78"/>
        <v/>
      </c>
      <c r="R270" s="30" t="str">
        <f t="shared" si="79"/>
        <v/>
      </c>
      <c r="S270" s="31" t="str">
        <f t="shared" si="80"/>
        <v/>
      </c>
      <c r="T270" s="31" t="str">
        <f t="shared" si="81"/>
        <v/>
      </c>
      <c r="U270" s="31" t="str">
        <f t="shared" si="82"/>
        <v/>
      </c>
      <c r="V270" s="31" t="str">
        <f t="shared" si="83"/>
        <v/>
      </c>
      <c r="W270" s="31" t="e">
        <f t="shared" si="84"/>
        <v>#VALUE!</v>
      </c>
      <c r="X270" s="31" t="str">
        <f t="shared" si="85"/>
        <v/>
      </c>
      <c r="Y270" s="31" t="str">
        <f t="shared" si="86"/>
        <v/>
      </c>
      <c r="Z270" s="31" t="str">
        <f t="shared" si="87"/>
        <v/>
      </c>
      <c r="AA270" s="31" t="str">
        <f t="shared" si="88"/>
        <v/>
      </c>
      <c r="AB270" s="31" t="str">
        <f t="shared" si="89"/>
        <v/>
      </c>
      <c r="AC270" s="24"/>
      <c r="AD270" s="22"/>
      <c r="AE270" s="22"/>
    </row>
    <row r="271" spans="1:31" x14ac:dyDescent="0.25">
      <c r="A271" s="24"/>
      <c r="B271" s="51"/>
      <c r="C271" s="51"/>
      <c r="D271" s="51"/>
      <c r="E271" s="51"/>
      <c r="F271" s="51"/>
      <c r="G271" s="51"/>
      <c r="H271" s="51"/>
      <c r="I271" s="31" t="str">
        <f t="shared" si="71"/>
        <v/>
      </c>
      <c r="J271" s="30" t="str">
        <f t="shared" si="75"/>
        <v/>
      </c>
      <c r="K271" s="30" t="str">
        <f>IF(J271="","",IF(#REF!-J271&lt;=$C$10/IF($A$12=1,1,10),"ABOVE",IF(#REF!-J271&lt;=($C$14+$C$10/IF($A$12=1,1,10)),"CHAM","BELOW")))</f>
        <v/>
      </c>
      <c r="L271" s="30" t="str">
        <f t="shared" si="72"/>
        <v/>
      </c>
      <c r="M271" s="31" t="str">
        <f t="shared" si="73"/>
        <v/>
      </c>
      <c r="N271" s="31" t="str">
        <f t="shared" si="74"/>
        <v/>
      </c>
      <c r="O271" s="31" t="str">
        <f t="shared" si="77"/>
        <v/>
      </c>
      <c r="P271" s="30" t="str">
        <f t="shared" si="76"/>
        <v/>
      </c>
      <c r="Q271" s="30" t="str">
        <f t="shared" si="78"/>
        <v/>
      </c>
      <c r="R271" s="30" t="str">
        <f t="shared" si="79"/>
        <v/>
      </c>
      <c r="S271" s="31" t="str">
        <f t="shared" si="80"/>
        <v/>
      </c>
      <c r="T271" s="31" t="str">
        <f t="shared" si="81"/>
        <v/>
      </c>
      <c r="U271" s="31" t="str">
        <f t="shared" si="82"/>
        <v/>
      </c>
      <c r="V271" s="31" t="str">
        <f t="shared" si="83"/>
        <v/>
      </c>
      <c r="W271" s="31" t="e">
        <f t="shared" si="84"/>
        <v>#VALUE!</v>
      </c>
      <c r="X271" s="31" t="str">
        <f t="shared" si="85"/>
        <v/>
      </c>
      <c r="Y271" s="31" t="str">
        <f t="shared" si="86"/>
        <v/>
      </c>
      <c r="Z271" s="31" t="str">
        <f t="shared" si="87"/>
        <v/>
      </c>
      <c r="AA271" s="31" t="str">
        <f t="shared" si="88"/>
        <v/>
      </c>
      <c r="AB271" s="31" t="str">
        <f t="shared" si="89"/>
        <v/>
      </c>
      <c r="AC271" s="24"/>
      <c r="AD271" s="22"/>
      <c r="AE271" s="22"/>
    </row>
    <row r="272" spans="1:31" x14ac:dyDescent="0.25">
      <c r="A272" s="24"/>
      <c r="B272" s="51"/>
      <c r="C272" s="51"/>
      <c r="D272" s="51"/>
      <c r="E272" s="51"/>
      <c r="F272" s="51"/>
      <c r="G272" s="51"/>
      <c r="H272" s="51"/>
      <c r="I272" s="31" t="str">
        <f t="shared" si="71"/>
        <v/>
      </c>
      <c r="J272" s="30" t="str">
        <f t="shared" si="75"/>
        <v/>
      </c>
      <c r="K272" s="30" t="str">
        <f>IF(J272="","",IF(#REF!-J272&lt;=$C$10/IF($A$12=1,1,10),"ABOVE",IF(#REF!-J272&lt;=($C$14+$C$10/IF($A$12=1,1,10)),"CHAM","BELOW")))</f>
        <v/>
      </c>
      <c r="L272" s="30" t="str">
        <f t="shared" si="72"/>
        <v/>
      </c>
      <c r="M272" s="31" t="str">
        <f t="shared" si="73"/>
        <v/>
      </c>
      <c r="N272" s="31" t="str">
        <f t="shared" si="74"/>
        <v/>
      </c>
      <c r="O272" s="31" t="str">
        <f t="shared" si="77"/>
        <v/>
      </c>
      <c r="P272" s="30" t="str">
        <f t="shared" si="76"/>
        <v/>
      </c>
      <c r="Q272" s="30" t="str">
        <f t="shared" si="78"/>
        <v/>
      </c>
      <c r="R272" s="30" t="str">
        <f t="shared" si="79"/>
        <v/>
      </c>
      <c r="S272" s="31" t="str">
        <f t="shared" si="80"/>
        <v/>
      </c>
      <c r="T272" s="31" t="str">
        <f t="shared" si="81"/>
        <v/>
      </c>
      <c r="U272" s="31" t="str">
        <f t="shared" si="82"/>
        <v/>
      </c>
      <c r="V272" s="31" t="str">
        <f t="shared" si="83"/>
        <v/>
      </c>
      <c r="W272" s="31" t="e">
        <f t="shared" si="84"/>
        <v>#VALUE!</v>
      </c>
      <c r="X272" s="31" t="str">
        <f t="shared" si="85"/>
        <v/>
      </c>
      <c r="Y272" s="31" t="str">
        <f t="shared" si="86"/>
        <v/>
      </c>
      <c r="Z272" s="31" t="str">
        <f t="shared" si="87"/>
        <v/>
      </c>
      <c r="AA272" s="31" t="str">
        <f t="shared" si="88"/>
        <v/>
      </c>
      <c r="AB272" s="31" t="str">
        <f t="shared" si="89"/>
        <v/>
      </c>
      <c r="AC272" s="24"/>
      <c r="AD272" s="22"/>
      <c r="AE272" s="22"/>
    </row>
    <row r="273" spans="1:31" x14ac:dyDescent="0.25">
      <c r="A273" s="24"/>
      <c r="B273" s="51"/>
      <c r="C273" s="51"/>
      <c r="D273" s="51"/>
      <c r="E273" s="51"/>
      <c r="F273" s="51"/>
      <c r="G273" s="51"/>
      <c r="H273" s="51"/>
      <c r="I273" s="31" t="str">
        <f t="shared" si="71"/>
        <v/>
      </c>
      <c r="J273" s="30" t="str">
        <f t="shared" si="75"/>
        <v/>
      </c>
      <c r="K273" s="30" t="str">
        <f>IF(J273="","",IF(#REF!-J273&lt;=$C$10/IF($A$12=1,1,10),"ABOVE",IF(#REF!-J273&lt;=($C$14+$C$10/IF($A$12=1,1,10)),"CHAM","BELOW")))</f>
        <v/>
      </c>
      <c r="L273" s="30" t="str">
        <f t="shared" si="72"/>
        <v/>
      </c>
      <c r="M273" s="31" t="str">
        <f t="shared" si="73"/>
        <v/>
      </c>
      <c r="N273" s="31" t="str">
        <f t="shared" si="74"/>
        <v/>
      </c>
      <c r="O273" s="31" t="str">
        <f t="shared" si="77"/>
        <v/>
      </c>
      <c r="P273" s="30" t="str">
        <f t="shared" si="76"/>
        <v/>
      </c>
      <c r="Q273" s="30" t="str">
        <f t="shared" si="78"/>
        <v/>
      </c>
      <c r="R273" s="30" t="str">
        <f t="shared" si="79"/>
        <v/>
      </c>
      <c r="S273" s="31" t="str">
        <f t="shared" si="80"/>
        <v/>
      </c>
      <c r="T273" s="31" t="str">
        <f t="shared" si="81"/>
        <v/>
      </c>
      <c r="U273" s="31" t="str">
        <f t="shared" si="82"/>
        <v/>
      </c>
      <c r="V273" s="31" t="str">
        <f t="shared" si="83"/>
        <v/>
      </c>
      <c r="W273" s="31" t="e">
        <f t="shared" si="84"/>
        <v>#VALUE!</v>
      </c>
      <c r="X273" s="31" t="str">
        <f t="shared" si="85"/>
        <v/>
      </c>
      <c r="Y273" s="31" t="str">
        <f t="shared" si="86"/>
        <v/>
      </c>
      <c r="Z273" s="31" t="str">
        <f t="shared" si="87"/>
        <v/>
      </c>
      <c r="AA273" s="31" t="str">
        <f t="shared" si="88"/>
        <v/>
      </c>
      <c r="AB273" s="31" t="str">
        <f t="shared" si="89"/>
        <v/>
      </c>
      <c r="AC273" s="24"/>
      <c r="AD273" s="22"/>
      <c r="AE273" s="22"/>
    </row>
    <row r="274" spans="1:31" x14ac:dyDescent="0.25">
      <c r="A274" s="24"/>
      <c r="B274" s="51"/>
      <c r="C274" s="51"/>
      <c r="D274" s="51"/>
      <c r="E274" s="51"/>
      <c r="F274" s="51"/>
      <c r="G274" s="51"/>
      <c r="H274" s="51"/>
      <c r="I274" s="31" t="str">
        <f t="shared" ref="I274:I316" si="90">IF(J274="","",IF(J274=0,$C$8,($C$8+J274/100)))</f>
        <v/>
      </c>
      <c r="J274" s="30" t="str">
        <f t="shared" si="75"/>
        <v/>
      </c>
      <c r="K274" s="30" t="str">
        <f>IF(J274="","",IF(#REF!-J274&lt;=$C$10/IF($A$12=1,1,10),"ABOVE",IF(#REF!-J274&lt;=($C$14+$C$10/IF($A$12=1,1,10)),"CHAM","BELOW")))</f>
        <v/>
      </c>
      <c r="L274" s="30" t="str">
        <f t="shared" ref="L274:L316" si="91">IF(J274="","",IF(K274="ABOVE",0,IF(K274="BELOW",0,IF(L273&gt;=1,L273+1,1))))</f>
        <v/>
      </c>
      <c r="M274" s="31" t="str">
        <f t="shared" ref="M274:M316" si="92">IF(L274="","",(IF(L274=0,0,VLOOKUP(L274,$B$17:$F$132,IF($C$4="HS180",2,4),FALSE))))</f>
        <v/>
      </c>
      <c r="N274" s="31" t="str">
        <f t="shared" ref="N274:N316" si="93">IF(L274="","",(IF(L274=0,0,VLOOKUP(L274,$B$17:$F$132,IF($C$4="HS180",3,5),FALSE))))</f>
        <v/>
      </c>
      <c r="O274" s="31" t="str">
        <f t="shared" si="77"/>
        <v/>
      </c>
      <c r="P274" s="30" t="str">
        <f t="shared" si="76"/>
        <v/>
      </c>
      <c r="Q274" s="30" t="str">
        <f t="shared" si="78"/>
        <v/>
      </c>
      <c r="R274" s="30" t="str">
        <f t="shared" si="79"/>
        <v/>
      </c>
      <c r="S274" s="31" t="str">
        <f t="shared" si="80"/>
        <v/>
      </c>
      <c r="T274" s="31" t="str">
        <f t="shared" si="81"/>
        <v/>
      </c>
      <c r="U274" s="31" t="str">
        <f t="shared" si="82"/>
        <v/>
      </c>
      <c r="V274" s="31" t="str">
        <f t="shared" si="83"/>
        <v/>
      </c>
      <c r="W274" s="31" t="e">
        <f t="shared" si="84"/>
        <v>#VALUE!</v>
      </c>
      <c r="X274" s="31" t="str">
        <f t="shared" si="85"/>
        <v/>
      </c>
      <c r="Y274" s="31" t="str">
        <f t="shared" si="86"/>
        <v/>
      </c>
      <c r="Z274" s="31" t="str">
        <f t="shared" si="87"/>
        <v/>
      </c>
      <c r="AA274" s="31" t="str">
        <f t="shared" si="88"/>
        <v/>
      </c>
      <c r="AB274" s="31" t="str">
        <f t="shared" si="89"/>
        <v/>
      </c>
      <c r="AC274" s="24"/>
      <c r="AD274" s="22"/>
      <c r="AE274" s="22"/>
    </row>
    <row r="275" spans="1:31" x14ac:dyDescent="0.25">
      <c r="A275" s="24"/>
      <c r="B275" s="51"/>
      <c r="C275" s="51"/>
      <c r="D275" s="51"/>
      <c r="E275" s="51"/>
      <c r="F275" s="51"/>
      <c r="G275" s="51"/>
      <c r="H275" s="51"/>
      <c r="I275" s="31" t="str">
        <f t="shared" si="90"/>
        <v/>
      </c>
      <c r="J275" s="30" t="str">
        <f t="shared" ref="J275:J316" si="94">IFERROR(IF($A$12=1,IF(J274-1&gt;=0, J274-1,""),IF(J274-2.54&gt;=0,J274-2.54,"")),"")</f>
        <v/>
      </c>
      <c r="K275" s="30" t="str">
        <f>IF(J275="","",IF(#REF!-J275&lt;=$C$10/IF($A$12=1,1,10),"ABOVE",IF(#REF!-J275&lt;=($C$14+$C$10/IF($A$12=1,1,10)),"CHAM","BELOW")))</f>
        <v/>
      </c>
      <c r="L275" s="30" t="str">
        <f t="shared" si="91"/>
        <v/>
      </c>
      <c r="M275" s="31" t="str">
        <f t="shared" si="92"/>
        <v/>
      </c>
      <c r="N275" s="31" t="str">
        <f t="shared" si="93"/>
        <v/>
      </c>
      <c r="O275" s="31" t="str">
        <f t="shared" si="77"/>
        <v/>
      </c>
      <c r="P275" s="30" t="str">
        <f t="shared" ref="P275:P318" si="95">IF(P274="","",IF(P274-1&gt;=0,P274-1,""))</f>
        <v/>
      </c>
      <c r="Q275" s="30" t="str">
        <f t="shared" si="78"/>
        <v/>
      </c>
      <c r="R275" s="30" t="str">
        <f t="shared" si="79"/>
        <v/>
      </c>
      <c r="S275" s="31" t="str">
        <f t="shared" si="80"/>
        <v/>
      </c>
      <c r="T275" s="31" t="str">
        <f t="shared" si="81"/>
        <v/>
      </c>
      <c r="U275" s="31" t="str">
        <f t="shared" si="82"/>
        <v/>
      </c>
      <c r="V275" s="31" t="str">
        <f t="shared" si="83"/>
        <v/>
      </c>
      <c r="W275" s="31" t="e">
        <f t="shared" si="84"/>
        <v>#VALUE!</v>
      </c>
      <c r="X275" s="31" t="str">
        <f t="shared" si="85"/>
        <v/>
      </c>
      <c r="Y275" s="31" t="str">
        <f t="shared" si="86"/>
        <v/>
      </c>
      <c r="Z275" s="31" t="str">
        <f t="shared" si="87"/>
        <v/>
      </c>
      <c r="AA275" s="31" t="str">
        <f t="shared" si="88"/>
        <v/>
      </c>
      <c r="AB275" s="31" t="str">
        <f t="shared" si="89"/>
        <v/>
      </c>
      <c r="AC275" s="24"/>
      <c r="AD275" s="22"/>
      <c r="AE275" s="22"/>
    </row>
    <row r="276" spans="1:31" x14ac:dyDescent="0.25">
      <c r="A276" s="24"/>
      <c r="B276" s="51"/>
      <c r="C276" s="51"/>
      <c r="D276" s="51"/>
      <c r="E276" s="51"/>
      <c r="F276" s="51"/>
      <c r="G276" s="51"/>
      <c r="H276" s="51"/>
      <c r="I276" s="31" t="str">
        <f t="shared" si="90"/>
        <v/>
      </c>
      <c r="J276" s="30" t="str">
        <f t="shared" si="94"/>
        <v/>
      </c>
      <c r="K276" s="30" t="str">
        <f>IF(J276="","",IF(#REF!-J276&lt;=$C$10/IF($A$12=1,1,10),"ABOVE",IF(#REF!-J276&lt;=($C$14+$C$10/IF($A$12=1,1,10)),"CHAM","BELOW")))</f>
        <v/>
      </c>
      <c r="L276" s="30" t="str">
        <f t="shared" si="91"/>
        <v/>
      </c>
      <c r="M276" s="31" t="str">
        <f t="shared" si="92"/>
        <v/>
      </c>
      <c r="N276" s="31" t="str">
        <f t="shared" si="93"/>
        <v/>
      </c>
      <c r="O276" s="31" t="str">
        <f t="shared" ref="O276:O318" si="96">IF(P276="","",IF(P276=0,$C$8,($C$8+P276/100)))</f>
        <v/>
      </c>
      <c r="P276" s="30" t="str">
        <f t="shared" si="95"/>
        <v/>
      </c>
      <c r="Q276" s="30" t="str">
        <f t="shared" ref="Q276:Q318" si="97">IF(P276="","",IF($A$4=1,IF($C$13-P276&lt;$D$10,("ABOVE"), IF($D$9&lt;P276,("CHAM"),"BELOW")),IF($C$13-P276&lt;$D$10,("ABOVE"), IF($D$9&lt;P276,("CHAM"),"BELOW"))))</f>
        <v/>
      </c>
      <c r="R276" s="30" t="str">
        <f t="shared" ref="R276:R318" si="98">IF(P276="","",IF(Q276="ABOVE",0,IF(Q276="BELOW",0,IF(R275&gt;=1,R275+1,1))))</f>
        <v/>
      </c>
      <c r="S276" s="31" t="str">
        <f t="shared" ref="S276:S318" si="99">IF(R276="","",(IF(R276=0,0,VLOOKUP(R276,$B$17:$J$132,IF($C$4="HS180",2,IF(C$4="HS75",4,IF(C$4="HS290",6,IF(C$4="HS31",8))))))))</f>
        <v/>
      </c>
      <c r="T276" s="31" t="str">
        <f t="shared" ref="T276:T318" si="100">IF(R276="","",(IF(R276=0,0,VLOOKUP(R276,$B$17:$J$132,IF($C$4="HS180",3,IF(C$4="HS75",5,IF(C$4="HS290",7,9)))))))</f>
        <v/>
      </c>
      <c r="U276" s="31" t="str">
        <f t="shared" ref="U276:U318" si="101">IF(S276="","",S276*$C$5)</f>
        <v/>
      </c>
      <c r="V276" s="31" t="str">
        <f t="shared" ref="V276:V318" si="102">IF(T276="","",T276*$C$6)</f>
        <v/>
      </c>
      <c r="W276" s="31" t="e">
        <f t="shared" ref="W276:W318" si="103">MAX(IF($A$11=2,IF(P276=0,0,(IF(Q276="","",(AA276*$C$5)+(AB276*$C$6)))),IF(P276=0,0,(IF(Q276="","",(AA276*$C$5)+(AB276*$C$6)+$M$11))))-((((IF($C$4="HS180",$S$4*1,IF($C$4="HS75",$S$3*1,IF($C$4="HS290",$S$5*1,$S$2*1))))/144)*($G$5/12)))*$C$7,0)</f>
        <v>#VALUE!</v>
      </c>
      <c r="X276" s="31" t="str">
        <f t="shared" ref="X276:X318" si="104">IF(P276="","",(U276+V276+W276))</f>
        <v/>
      </c>
      <c r="Y276" s="31" t="str">
        <f t="shared" ref="Y276:Y318" si="105">IF(P276="","",IF(P276=0,0,(Y277+X276)))</f>
        <v/>
      </c>
      <c r="Z276" s="31" t="str">
        <f t="shared" ref="Z276:Z318" si="106">IF(P276="","",(IF(P276=0,$C$8,(P276*(1/12)+$C$8))))</f>
        <v/>
      </c>
      <c r="AA276" s="31" t="str">
        <f t="shared" ref="AA276:AA318" si="107">IF(P276="","",(IF($C$4="HS180",((($O$4*$Q$4)/1728)-S276)*($C$7),(IF($C$4="HS75",((($O$3*$Q$3)/1728)-S276)*($C$7),(IF($C$4="HS290",((($O$5*$Q$5)/1728)-S276)*($C$7),((($O$2*$Q$2)/1728)-S276)*($C$7))))))))</f>
        <v/>
      </c>
      <c r="AB276" s="31" t="str">
        <f t="shared" ref="AB276:AB318" si="108">IF(P276="","",(IF($C$4="HS180",((($O$4*$W$4)/1728)-T276)*($C$7),(IF($C$4="HS75",((($O$3*$W$3)/1728)-T276)*($C$7),(IF($C$4="HS290",((($O$5*$W$5)/1728)-T276)*($C$7),((($O$2*$W$2)/1728)-T276)*($C$7))))))))</f>
        <v/>
      </c>
      <c r="AC276" s="24"/>
      <c r="AD276" s="22"/>
      <c r="AE276" s="22"/>
    </row>
    <row r="277" spans="1:31" x14ac:dyDescent="0.25">
      <c r="A277" s="24"/>
      <c r="B277" s="51"/>
      <c r="C277" s="51"/>
      <c r="D277" s="51"/>
      <c r="E277" s="51"/>
      <c r="F277" s="51"/>
      <c r="G277" s="51"/>
      <c r="H277" s="51"/>
      <c r="I277" s="31" t="str">
        <f t="shared" si="90"/>
        <v/>
      </c>
      <c r="J277" s="30" t="str">
        <f t="shared" si="94"/>
        <v/>
      </c>
      <c r="K277" s="30" t="str">
        <f>IF(J277="","",IF(#REF!-J277&lt;=$C$10/IF($A$12=1,1,10),"ABOVE",IF(#REF!-J277&lt;=($C$14+$C$10/IF($A$12=1,1,10)),"CHAM","BELOW")))</f>
        <v/>
      </c>
      <c r="L277" s="30" t="str">
        <f t="shared" si="91"/>
        <v/>
      </c>
      <c r="M277" s="31" t="str">
        <f t="shared" si="92"/>
        <v/>
      </c>
      <c r="N277" s="31" t="str">
        <f t="shared" si="93"/>
        <v/>
      </c>
      <c r="O277" s="31" t="str">
        <f t="shared" si="96"/>
        <v/>
      </c>
      <c r="P277" s="30" t="str">
        <f t="shared" si="95"/>
        <v/>
      </c>
      <c r="Q277" s="30" t="str">
        <f t="shared" si="97"/>
        <v/>
      </c>
      <c r="R277" s="30" t="str">
        <f t="shared" si="98"/>
        <v/>
      </c>
      <c r="S277" s="31" t="str">
        <f t="shared" si="99"/>
        <v/>
      </c>
      <c r="T277" s="31" t="str">
        <f t="shared" si="100"/>
        <v/>
      </c>
      <c r="U277" s="31" t="str">
        <f t="shared" si="101"/>
        <v/>
      </c>
      <c r="V277" s="31" t="str">
        <f t="shared" si="102"/>
        <v/>
      </c>
      <c r="W277" s="31" t="e">
        <f t="shared" si="103"/>
        <v>#VALUE!</v>
      </c>
      <c r="X277" s="31" t="str">
        <f t="shared" si="104"/>
        <v/>
      </c>
      <c r="Y277" s="31" t="str">
        <f t="shared" si="105"/>
        <v/>
      </c>
      <c r="Z277" s="31" t="str">
        <f t="shared" si="106"/>
        <v/>
      </c>
      <c r="AA277" s="31" t="str">
        <f t="shared" si="107"/>
        <v/>
      </c>
      <c r="AB277" s="31" t="str">
        <f t="shared" si="108"/>
        <v/>
      </c>
      <c r="AC277" s="24"/>
      <c r="AD277" s="22"/>
      <c r="AE277" s="22"/>
    </row>
    <row r="278" spans="1:31" x14ac:dyDescent="0.25">
      <c r="A278" s="24"/>
      <c r="B278" s="51"/>
      <c r="C278" s="51"/>
      <c r="D278" s="51"/>
      <c r="E278" s="51"/>
      <c r="F278" s="51"/>
      <c r="G278" s="51"/>
      <c r="H278" s="51"/>
      <c r="I278" s="31" t="str">
        <f t="shared" si="90"/>
        <v/>
      </c>
      <c r="J278" s="30" t="str">
        <f t="shared" si="94"/>
        <v/>
      </c>
      <c r="K278" s="30" t="str">
        <f>IF(J278="","",IF(#REF!-J278&lt;=$C$10/IF($A$12=1,1,10),"ABOVE",IF(#REF!-J278&lt;=($C$14+$C$10/IF($A$12=1,1,10)),"CHAM","BELOW")))</f>
        <v/>
      </c>
      <c r="L278" s="30" t="str">
        <f t="shared" si="91"/>
        <v/>
      </c>
      <c r="M278" s="31" t="str">
        <f t="shared" si="92"/>
        <v/>
      </c>
      <c r="N278" s="31" t="str">
        <f t="shared" si="93"/>
        <v/>
      </c>
      <c r="O278" s="31" t="str">
        <f t="shared" si="96"/>
        <v/>
      </c>
      <c r="P278" s="30" t="str">
        <f t="shared" si="95"/>
        <v/>
      </c>
      <c r="Q278" s="30" t="str">
        <f t="shared" si="97"/>
        <v/>
      </c>
      <c r="R278" s="30" t="str">
        <f t="shared" si="98"/>
        <v/>
      </c>
      <c r="S278" s="31" t="str">
        <f t="shared" si="99"/>
        <v/>
      </c>
      <c r="T278" s="31" t="str">
        <f t="shared" si="100"/>
        <v/>
      </c>
      <c r="U278" s="31" t="str">
        <f t="shared" si="101"/>
        <v/>
      </c>
      <c r="V278" s="31" t="str">
        <f t="shared" si="102"/>
        <v/>
      </c>
      <c r="W278" s="31" t="e">
        <f t="shared" si="103"/>
        <v>#VALUE!</v>
      </c>
      <c r="X278" s="31" t="str">
        <f t="shared" si="104"/>
        <v/>
      </c>
      <c r="Y278" s="31" t="str">
        <f t="shared" si="105"/>
        <v/>
      </c>
      <c r="Z278" s="31" t="str">
        <f t="shared" si="106"/>
        <v/>
      </c>
      <c r="AA278" s="31" t="str">
        <f t="shared" si="107"/>
        <v/>
      </c>
      <c r="AB278" s="31" t="str">
        <f t="shared" si="108"/>
        <v/>
      </c>
      <c r="AC278" s="24"/>
      <c r="AD278" s="22"/>
      <c r="AE278" s="22"/>
    </row>
    <row r="279" spans="1:31" x14ac:dyDescent="0.25">
      <c r="A279" s="24"/>
      <c r="B279" s="51"/>
      <c r="C279" s="51"/>
      <c r="D279" s="51"/>
      <c r="E279" s="51"/>
      <c r="F279" s="51"/>
      <c r="G279" s="51"/>
      <c r="H279" s="51"/>
      <c r="I279" s="31" t="str">
        <f t="shared" si="90"/>
        <v/>
      </c>
      <c r="J279" s="30" t="str">
        <f t="shared" si="94"/>
        <v/>
      </c>
      <c r="K279" s="30" t="str">
        <f>IF(J279="","",IF(#REF!-J279&lt;=$C$10/IF($A$12=1,1,10),"ABOVE",IF(#REF!-J279&lt;=($C$14+$C$10/IF($A$12=1,1,10)),"CHAM","BELOW")))</f>
        <v/>
      </c>
      <c r="L279" s="30" t="str">
        <f t="shared" si="91"/>
        <v/>
      </c>
      <c r="M279" s="31" t="str">
        <f t="shared" si="92"/>
        <v/>
      </c>
      <c r="N279" s="31" t="str">
        <f t="shared" si="93"/>
        <v/>
      </c>
      <c r="O279" s="31" t="str">
        <f t="shared" si="96"/>
        <v/>
      </c>
      <c r="P279" s="30" t="str">
        <f t="shared" si="95"/>
        <v/>
      </c>
      <c r="Q279" s="30" t="str">
        <f t="shared" si="97"/>
        <v/>
      </c>
      <c r="R279" s="30" t="str">
        <f t="shared" si="98"/>
        <v/>
      </c>
      <c r="S279" s="31" t="str">
        <f t="shared" si="99"/>
        <v/>
      </c>
      <c r="T279" s="31" t="str">
        <f t="shared" si="100"/>
        <v/>
      </c>
      <c r="U279" s="31" t="str">
        <f t="shared" si="101"/>
        <v/>
      </c>
      <c r="V279" s="31" t="str">
        <f t="shared" si="102"/>
        <v/>
      </c>
      <c r="W279" s="31" t="e">
        <f t="shared" si="103"/>
        <v>#VALUE!</v>
      </c>
      <c r="X279" s="31" t="str">
        <f t="shared" si="104"/>
        <v/>
      </c>
      <c r="Y279" s="31" t="str">
        <f t="shared" si="105"/>
        <v/>
      </c>
      <c r="Z279" s="31" t="str">
        <f t="shared" si="106"/>
        <v/>
      </c>
      <c r="AA279" s="31" t="str">
        <f t="shared" si="107"/>
        <v/>
      </c>
      <c r="AB279" s="31" t="str">
        <f t="shared" si="108"/>
        <v/>
      </c>
      <c r="AC279" s="24"/>
      <c r="AD279" s="22"/>
      <c r="AE279" s="22"/>
    </row>
    <row r="280" spans="1:31" x14ac:dyDescent="0.25">
      <c r="A280" s="24"/>
      <c r="B280" s="51"/>
      <c r="C280" s="51"/>
      <c r="D280" s="51"/>
      <c r="E280" s="51"/>
      <c r="F280" s="51"/>
      <c r="G280" s="51"/>
      <c r="H280" s="51"/>
      <c r="I280" s="31" t="str">
        <f t="shared" si="90"/>
        <v/>
      </c>
      <c r="J280" s="30" t="str">
        <f t="shared" si="94"/>
        <v/>
      </c>
      <c r="K280" s="30" t="str">
        <f>IF(J280="","",IF(#REF!-J280&lt;=$C$10/IF($A$12=1,1,10),"ABOVE",IF(#REF!-J280&lt;=($C$14+$C$10/IF($A$12=1,1,10)),"CHAM","BELOW")))</f>
        <v/>
      </c>
      <c r="L280" s="30" t="str">
        <f t="shared" si="91"/>
        <v/>
      </c>
      <c r="M280" s="31" t="str">
        <f t="shared" si="92"/>
        <v/>
      </c>
      <c r="N280" s="31" t="str">
        <f t="shared" si="93"/>
        <v/>
      </c>
      <c r="O280" s="31" t="str">
        <f t="shared" si="96"/>
        <v/>
      </c>
      <c r="P280" s="30" t="str">
        <f t="shared" si="95"/>
        <v/>
      </c>
      <c r="Q280" s="30" t="str">
        <f t="shared" si="97"/>
        <v/>
      </c>
      <c r="R280" s="30" t="str">
        <f t="shared" si="98"/>
        <v/>
      </c>
      <c r="S280" s="31" t="str">
        <f t="shared" si="99"/>
        <v/>
      </c>
      <c r="T280" s="31" t="str">
        <f t="shared" si="100"/>
        <v/>
      </c>
      <c r="U280" s="31" t="str">
        <f t="shared" si="101"/>
        <v/>
      </c>
      <c r="V280" s="31" t="str">
        <f t="shared" si="102"/>
        <v/>
      </c>
      <c r="W280" s="31" t="e">
        <f t="shared" si="103"/>
        <v>#VALUE!</v>
      </c>
      <c r="X280" s="31" t="str">
        <f t="shared" si="104"/>
        <v/>
      </c>
      <c r="Y280" s="31" t="str">
        <f t="shared" si="105"/>
        <v/>
      </c>
      <c r="Z280" s="31" t="str">
        <f t="shared" si="106"/>
        <v/>
      </c>
      <c r="AA280" s="31" t="str">
        <f t="shared" si="107"/>
        <v/>
      </c>
      <c r="AB280" s="31" t="str">
        <f t="shared" si="108"/>
        <v/>
      </c>
      <c r="AC280" s="24"/>
      <c r="AD280" s="22"/>
      <c r="AE280" s="22"/>
    </row>
    <row r="281" spans="1:31" x14ac:dyDescent="0.25">
      <c r="A281" s="24"/>
      <c r="B281" s="51"/>
      <c r="C281" s="51"/>
      <c r="D281" s="51"/>
      <c r="E281" s="51"/>
      <c r="F281" s="51"/>
      <c r="G281" s="51"/>
      <c r="H281" s="51"/>
      <c r="I281" s="31" t="str">
        <f t="shared" si="90"/>
        <v/>
      </c>
      <c r="J281" s="30" t="str">
        <f t="shared" si="94"/>
        <v/>
      </c>
      <c r="K281" s="30" t="str">
        <f>IF(J281="","",IF(#REF!-J281&lt;=$C$10/IF($A$12=1,1,10),"ABOVE",IF(#REF!-J281&lt;=($C$14+$C$10/IF($A$12=1,1,10)),"CHAM","BELOW")))</f>
        <v/>
      </c>
      <c r="L281" s="30" t="str">
        <f t="shared" si="91"/>
        <v/>
      </c>
      <c r="M281" s="31" t="str">
        <f t="shared" si="92"/>
        <v/>
      </c>
      <c r="N281" s="31" t="str">
        <f t="shared" si="93"/>
        <v/>
      </c>
      <c r="O281" s="31" t="str">
        <f t="shared" si="96"/>
        <v/>
      </c>
      <c r="P281" s="30" t="str">
        <f t="shared" si="95"/>
        <v/>
      </c>
      <c r="Q281" s="30" t="str">
        <f t="shared" si="97"/>
        <v/>
      </c>
      <c r="R281" s="30" t="str">
        <f t="shared" si="98"/>
        <v/>
      </c>
      <c r="S281" s="31" t="str">
        <f t="shared" si="99"/>
        <v/>
      </c>
      <c r="T281" s="31" t="str">
        <f t="shared" si="100"/>
        <v/>
      </c>
      <c r="U281" s="31" t="str">
        <f t="shared" si="101"/>
        <v/>
      </c>
      <c r="V281" s="31" t="str">
        <f t="shared" si="102"/>
        <v/>
      </c>
      <c r="W281" s="31" t="e">
        <f t="shared" si="103"/>
        <v>#VALUE!</v>
      </c>
      <c r="X281" s="31" t="str">
        <f t="shared" si="104"/>
        <v/>
      </c>
      <c r="Y281" s="31" t="str">
        <f t="shared" si="105"/>
        <v/>
      </c>
      <c r="Z281" s="31" t="str">
        <f t="shared" si="106"/>
        <v/>
      </c>
      <c r="AA281" s="31" t="str">
        <f t="shared" si="107"/>
        <v/>
      </c>
      <c r="AB281" s="31" t="str">
        <f t="shared" si="108"/>
        <v/>
      </c>
      <c r="AC281" s="24"/>
      <c r="AD281" s="22"/>
      <c r="AE281" s="22"/>
    </row>
    <row r="282" spans="1:31" x14ac:dyDescent="0.25">
      <c r="A282" s="24"/>
      <c r="B282" s="51"/>
      <c r="C282" s="51"/>
      <c r="D282" s="51"/>
      <c r="E282" s="51"/>
      <c r="F282" s="51"/>
      <c r="G282" s="51"/>
      <c r="H282" s="51"/>
      <c r="I282" s="31" t="str">
        <f t="shared" si="90"/>
        <v/>
      </c>
      <c r="J282" s="30" t="str">
        <f t="shared" si="94"/>
        <v/>
      </c>
      <c r="K282" s="30" t="str">
        <f>IF(J282="","",IF(#REF!-J282&lt;=$C$10/IF($A$12=1,1,10),"ABOVE",IF(#REF!-J282&lt;=($C$14+$C$10/IF($A$12=1,1,10)),"CHAM","BELOW")))</f>
        <v/>
      </c>
      <c r="L282" s="30" t="str">
        <f t="shared" si="91"/>
        <v/>
      </c>
      <c r="M282" s="31" t="str">
        <f t="shared" si="92"/>
        <v/>
      </c>
      <c r="N282" s="31" t="str">
        <f t="shared" si="93"/>
        <v/>
      </c>
      <c r="O282" s="31" t="str">
        <f t="shared" si="96"/>
        <v/>
      </c>
      <c r="P282" s="30" t="str">
        <f t="shared" si="95"/>
        <v/>
      </c>
      <c r="Q282" s="30" t="str">
        <f t="shared" si="97"/>
        <v/>
      </c>
      <c r="R282" s="30" t="str">
        <f t="shared" si="98"/>
        <v/>
      </c>
      <c r="S282" s="31" t="str">
        <f t="shared" si="99"/>
        <v/>
      </c>
      <c r="T282" s="31" t="str">
        <f t="shared" si="100"/>
        <v/>
      </c>
      <c r="U282" s="31" t="str">
        <f t="shared" si="101"/>
        <v/>
      </c>
      <c r="V282" s="31" t="str">
        <f t="shared" si="102"/>
        <v/>
      </c>
      <c r="W282" s="31" t="e">
        <f t="shared" si="103"/>
        <v>#VALUE!</v>
      </c>
      <c r="X282" s="31" t="str">
        <f t="shared" si="104"/>
        <v/>
      </c>
      <c r="Y282" s="31" t="str">
        <f t="shared" si="105"/>
        <v/>
      </c>
      <c r="Z282" s="31" t="str">
        <f t="shared" si="106"/>
        <v/>
      </c>
      <c r="AA282" s="31" t="str">
        <f t="shared" si="107"/>
        <v/>
      </c>
      <c r="AB282" s="31" t="str">
        <f t="shared" si="108"/>
        <v/>
      </c>
      <c r="AC282" s="24"/>
      <c r="AD282" s="22"/>
      <c r="AE282" s="22"/>
    </row>
    <row r="283" spans="1:31" x14ac:dyDescent="0.25">
      <c r="A283" s="24"/>
      <c r="B283" s="51"/>
      <c r="C283" s="51"/>
      <c r="D283" s="51"/>
      <c r="E283" s="51"/>
      <c r="F283" s="51"/>
      <c r="G283" s="51"/>
      <c r="H283" s="51"/>
      <c r="I283" s="31" t="str">
        <f t="shared" si="90"/>
        <v/>
      </c>
      <c r="J283" s="30" t="str">
        <f t="shared" si="94"/>
        <v/>
      </c>
      <c r="K283" s="30" t="str">
        <f>IF(J283="","",IF(#REF!-J283&lt;=$C$10/IF($A$12=1,1,10),"ABOVE",IF(#REF!-J283&lt;=($C$14+$C$10/IF($A$12=1,1,10)),"CHAM","BELOW")))</f>
        <v/>
      </c>
      <c r="L283" s="30" t="str">
        <f t="shared" si="91"/>
        <v/>
      </c>
      <c r="M283" s="31" t="str">
        <f t="shared" si="92"/>
        <v/>
      </c>
      <c r="N283" s="31" t="str">
        <f t="shared" si="93"/>
        <v/>
      </c>
      <c r="O283" s="31" t="str">
        <f t="shared" si="96"/>
        <v/>
      </c>
      <c r="P283" s="30" t="str">
        <f t="shared" si="95"/>
        <v/>
      </c>
      <c r="Q283" s="30" t="str">
        <f t="shared" si="97"/>
        <v/>
      </c>
      <c r="R283" s="30" t="str">
        <f t="shared" si="98"/>
        <v/>
      </c>
      <c r="S283" s="31" t="str">
        <f t="shared" si="99"/>
        <v/>
      </c>
      <c r="T283" s="31" t="str">
        <f t="shared" si="100"/>
        <v/>
      </c>
      <c r="U283" s="31" t="str">
        <f t="shared" si="101"/>
        <v/>
      </c>
      <c r="V283" s="31" t="str">
        <f t="shared" si="102"/>
        <v/>
      </c>
      <c r="W283" s="31" t="e">
        <f t="shared" si="103"/>
        <v>#VALUE!</v>
      </c>
      <c r="X283" s="31" t="str">
        <f t="shared" si="104"/>
        <v/>
      </c>
      <c r="Y283" s="31" t="str">
        <f t="shared" si="105"/>
        <v/>
      </c>
      <c r="Z283" s="31" t="str">
        <f t="shared" si="106"/>
        <v/>
      </c>
      <c r="AA283" s="31" t="str">
        <f t="shared" si="107"/>
        <v/>
      </c>
      <c r="AB283" s="31" t="str">
        <f t="shared" si="108"/>
        <v/>
      </c>
      <c r="AC283" s="24"/>
      <c r="AD283" s="22"/>
      <c r="AE283" s="22"/>
    </row>
    <row r="284" spans="1:31" x14ac:dyDescent="0.25">
      <c r="A284" s="24"/>
      <c r="B284" s="51"/>
      <c r="C284" s="51"/>
      <c r="D284" s="51"/>
      <c r="E284" s="51"/>
      <c r="F284" s="51"/>
      <c r="G284" s="51"/>
      <c r="H284" s="51"/>
      <c r="I284" s="31" t="str">
        <f t="shared" si="90"/>
        <v/>
      </c>
      <c r="J284" s="30" t="str">
        <f t="shared" si="94"/>
        <v/>
      </c>
      <c r="K284" s="30" t="str">
        <f>IF(J284="","",IF(#REF!-J284&lt;=$C$10/IF($A$12=1,1,10),"ABOVE",IF(#REF!-J284&lt;=($C$14+$C$10/IF($A$12=1,1,10)),"CHAM","BELOW")))</f>
        <v/>
      </c>
      <c r="L284" s="30" t="str">
        <f t="shared" si="91"/>
        <v/>
      </c>
      <c r="M284" s="31" t="str">
        <f t="shared" si="92"/>
        <v/>
      </c>
      <c r="N284" s="31" t="str">
        <f t="shared" si="93"/>
        <v/>
      </c>
      <c r="O284" s="31" t="str">
        <f t="shared" si="96"/>
        <v/>
      </c>
      <c r="P284" s="30" t="str">
        <f t="shared" si="95"/>
        <v/>
      </c>
      <c r="Q284" s="30" t="str">
        <f t="shared" si="97"/>
        <v/>
      </c>
      <c r="R284" s="30" t="str">
        <f t="shared" si="98"/>
        <v/>
      </c>
      <c r="S284" s="31" t="str">
        <f t="shared" si="99"/>
        <v/>
      </c>
      <c r="T284" s="31" t="str">
        <f t="shared" si="100"/>
        <v/>
      </c>
      <c r="U284" s="31" t="str">
        <f t="shared" si="101"/>
        <v/>
      </c>
      <c r="V284" s="31" t="str">
        <f t="shared" si="102"/>
        <v/>
      </c>
      <c r="W284" s="31" t="e">
        <f t="shared" si="103"/>
        <v>#VALUE!</v>
      </c>
      <c r="X284" s="31" t="str">
        <f t="shared" si="104"/>
        <v/>
      </c>
      <c r="Y284" s="31" t="str">
        <f t="shared" si="105"/>
        <v/>
      </c>
      <c r="Z284" s="31" t="str">
        <f t="shared" si="106"/>
        <v/>
      </c>
      <c r="AA284" s="31" t="str">
        <f t="shared" si="107"/>
        <v/>
      </c>
      <c r="AB284" s="31" t="str">
        <f t="shared" si="108"/>
        <v/>
      </c>
      <c r="AC284" s="24"/>
      <c r="AD284" s="22"/>
      <c r="AE284" s="22"/>
    </row>
    <row r="285" spans="1:31" x14ac:dyDescent="0.25">
      <c r="A285" s="24"/>
      <c r="B285" s="51"/>
      <c r="C285" s="51"/>
      <c r="D285" s="51"/>
      <c r="E285" s="51"/>
      <c r="F285" s="51"/>
      <c r="G285" s="51"/>
      <c r="H285" s="51"/>
      <c r="I285" s="31" t="str">
        <f t="shared" si="90"/>
        <v/>
      </c>
      <c r="J285" s="30" t="str">
        <f t="shared" si="94"/>
        <v/>
      </c>
      <c r="K285" s="30" t="str">
        <f>IF(J285="","",IF(#REF!-J285&lt;=$C$10/IF($A$12=1,1,10),"ABOVE",IF(#REF!-J285&lt;=($C$14+$C$10/IF($A$12=1,1,10)),"CHAM","BELOW")))</f>
        <v/>
      </c>
      <c r="L285" s="30" t="str">
        <f t="shared" si="91"/>
        <v/>
      </c>
      <c r="M285" s="31" t="str">
        <f t="shared" si="92"/>
        <v/>
      </c>
      <c r="N285" s="31" t="str">
        <f t="shared" si="93"/>
        <v/>
      </c>
      <c r="O285" s="31" t="str">
        <f t="shared" si="96"/>
        <v/>
      </c>
      <c r="P285" s="30" t="str">
        <f t="shared" si="95"/>
        <v/>
      </c>
      <c r="Q285" s="30" t="str">
        <f t="shared" si="97"/>
        <v/>
      </c>
      <c r="R285" s="30" t="str">
        <f t="shared" si="98"/>
        <v/>
      </c>
      <c r="S285" s="31" t="str">
        <f t="shared" si="99"/>
        <v/>
      </c>
      <c r="T285" s="31" t="str">
        <f t="shared" si="100"/>
        <v/>
      </c>
      <c r="U285" s="31" t="str">
        <f t="shared" si="101"/>
        <v/>
      </c>
      <c r="V285" s="31" t="str">
        <f t="shared" si="102"/>
        <v/>
      </c>
      <c r="W285" s="31" t="e">
        <f t="shared" si="103"/>
        <v>#VALUE!</v>
      </c>
      <c r="X285" s="31" t="str">
        <f t="shared" si="104"/>
        <v/>
      </c>
      <c r="Y285" s="31" t="str">
        <f t="shared" si="105"/>
        <v/>
      </c>
      <c r="Z285" s="31" t="str">
        <f t="shared" si="106"/>
        <v/>
      </c>
      <c r="AA285" s="31" t="str">
        <f t="shared" si="107"/>
        <v/>
      </c>
      <c r="AB285" s="31" t="str">
        <f t="shared" si="108"/>
        <v/>
      </c>
      <c r="AC285" s="24"/>
      <c r="AD285" s="22"/>
      <c r="AE285" s="22"/>
    </row>
    <row r="286" spans="1:31" x14ac:dyDescent="0.25">
      <c r="A286" s="24"/>
      <c r="B286" s="51"/>
      <c r="C286" s="51"/>
      <c r="D286" s="51"/>
      <c r="E286" s="51"/>
      <c r="F286" s="51"/>
      <c r="G286" s="51"/>
      <c r="H286" s="51"/>
      <c r="I286" s="31" t="str">
        <f t="shared" si="90"/>
        <v/>
      </c>
      <c r="J286" s="30" t="str">
        <f t="shared" si="94"/>
        <v/>
      </c>
      <c r="K286" s="30" t="str">
        <f>IF(J286="","",IF(#REF!-J286&lt;=$C$10/IF($A$12=1,1,10),"ABOVE",IF(#REF!-J286&lt;=($C$14+$C$10/IF($A$12=1,1,10)),"CHAM","BELOW")))</f>
        <v/>
      </c>
      <c r="L286" s="30" t="str">
        <f t="shared" si="91"/>
        <v/>
      </c>
      <c r="M286" s="31" t="str">
        <f t="shared" si="92"/>
        <v/>
      </c>
      <c r="N286" s="31" t="str">
        <f t="shared" si="93"/>
        <v/>
      </c>
      <c r="O286" s="31" t="str">
        <f t="shared" si="96"/>
        <v/>
      </c>
      <c r="P286" s="30" t="str">
        <f t="shared" si="95"/>
        <v/>
      </c>
      <c r="Q286" s="30" t="str">
        <f t="shared" si="97"/>
        <v/>
      </c>
      <c r="R286" s="30" t="str">
        <f t="shared" si="98"/>
        <v/>
      </c>
      <c r="S286" s="31" t="str">
        <f t="shared" si="99"/>
        <v/>
      </c>
      <c r="T286" s="31" t="str">
        <f t="shared" si="100"/>
        <v/>
      </c>
      <c r="U286" s="31" t="str">
        <f t="shared" si="101"/>
        <v/>
      </c>
      <c r="V286" s="31" t="str">
        <f t="shared" si="102"/>
        <v/>
      </c>
      <c r="W286" s="31" t="e">
        <f t="shared" si="103"/>
        <v>#VALUE!</v>
      </c>
      <c r="X286" s="31" t="str">
        <f t="shared" si="104"/>
        <v/>
      </c>
      <c r="Y286" s="31" t="str">
        <f t="shared" si="105"/>
        <v/>
      </c>
      <c r="Z286" s="31" t="str">
        <f t="shared" si="106"/>
        <v/>
      </c>
      <c r="AA286" s="31" t="str">
        <f t="shared" si="107"/>
        <v/>
      </c>
      <c r="AB286" s="31" t="str">
        <f t="shared" si="108"/>
        <v/>
      </c>
      <c r="AC286" s="24"/>
      <c r="AD286" s="22"/>
      <c r="AE286" s="22"/>
    </row>
    <row r="287" spans="1:31" x14ac:dyDescent="0.25">
      <c r="A287" s="24"/>
      <c r="B287" s="51"/>
      <c r="C287" s="51"/>
      <c r="D287" s="51"/>
      <c r="E287" s="51"/>
      <c r="F287" s="51"/>
      <c r="G287" s="51"/>
      <c r="H287" s="51"/>
      <c r="I287" s="31" t="str">
        <f t="shared" si="90"/>
        <v/>
      </c>
      <c r="J287" s="30" t="str">
        <f t="shared" si="94"/>
        <v/>
      </c>
      <c r="K287" s="30" t="str">
        <f>IF(J287="","",IF(#REF!-J287&lt;=$C$10/IF($A$12=1,1,10),"ABOVE",IF(#REF!-J287&lt;=($C$14+$C$10/IF($A$12=1,1,10)),"CHAM","BELOW")))</f>
        <v/>
      </c>
      <c r="L287" s="30" t="str">
        <f t="shared" si="91"/>
        <v/>
      </c>
      <c r="M287" s="31" t="str">
        <f t="shared" si="92"/>
        <v/>
      </c>
      <c r="N287" s="31" t="str">
        <f t="shared" si="93"/>
        <v/>
      </c>
      <c r="O287" s="31" t="str">
        <f t="shared" si="96"/>
        <v/>
      </c>
      <c r="P287" s="30" t="str">
        <f t="shared" si="95"/>
        <v/>
      </c>
      <c r="Q287" s="30" t="str">
        <f t="shared" si="97"/>
        <v/>
      </c>
      <c r="R287" s="30" t="str">
        <f t="shared" si="98"/>
        <v/>
      </c>
      <c r="S287" s="31" t="str">
        <f t="shared" si="99"/>
        <v/>
      </c>
      <c r="T287" s="31" t="str">
        <f t="shared" si="100"/>
        <v/>
      </c>
      <c r="U287" s="31" t="str">
        <f t="shared" si="101"/>
        <v/>
      </c>
      <c r="V287" s="31" t="str">
        <f t="shared" si="102"/>
        <v/>
      </c>
      <c r="W287" s="31" t="e">
        <f t="shared" si="103"/>
        <v>#VALUE!</v>
      </c>
      <c r="X287" s="31" t="str">
        <f t="shared" si="104"/>
        <v/>
      </c>
      <c r="Y287" s="31" t="str">
        <f t="shared" si="105"/>
        <v/>
      </c>
      <c r="Z287" s="31" t="str">
        <f t="shared" si="106"/>
        <v/>
      </c>
      <c r="AA287" s="31" t="str">
        <f t="shared" si="107"/>
        <v/>
      </c>
      <c r="AB287" s="31" t="str">
        <f t="shared" si="108"/>
        <v/>
      </c>
      <c r="AC287" s="24"/>
      <c r="AD287" s="22"/>
      <c r="AE287" s="22"/>
    </row>
    <row r="288" spans="1:31" x14ac:dyDescent="0.25">
      <c r="A288" s="24"/>
      <c r="B288" s="51"/>
      <c r="C288" s="51"/>
      <c r="D288" s="51"/>
      <c r="E288" s="51"/>
      <c r="F288" s="51"/>
      <c r="G288" s="51"/>
      <c r="H288" s="51"/>
      <c r="I288" s="31" t="str">
        <f t="shared" si="90"/>
        <v/>
      </c>
      <c r="J288" s="30" t="str">
        <f t="shared" si="94"/>
        <v/>
      </c>
      <c r="K288" s="30" t="str">
        <f>IF(J288="","",IF(#REF!-J288&lt;=$C$10/IF($A$12=1,1,10),"ABOVE",IF(#REF!-J288&lt;=($C$14+$C$10/IF($A$12=1,1,10)),"CHAM","BELOW")))</f>
        <v/>
      </c>
      <c r="L288" s="30" t="str">
        <f t="shared" si="91"/>
        <v/>
      </c>
      <c r="M288" s="31" t="str">
        <f t="shared" si="92"/>
        <v/>
      </c>
      <c r="N288" s="31" t="str">
        <f t="shared" si="93"/>
        <v/>
      </c>
      <c r="O288" s="31" t="str">
        <f t="shared" si="96"/>
        <v/>
      </c>
      <c r="P288" s="30" t="str">
        <f t="shared" si="95"/>
        <v/>
      </c>
      <c r="Q288" s="30" t="str">
        <f t="shared" si="97"/>
        <v/>
      </c>
      <c r="R288" s="30" t="str">
        <f t="shared" si="98"/>
        <v/>
      </c>
      <c r="S288" s="31" t="str">
        <f t="shared" si="99"/>
        <v/>
      </c>
      <c r="T288" s="31" t="str">
        <f t="shared" si="100"/>
        <v/>
      </c>
      <c r="U288" s="31" t="str">
        <f t="shared" si="101"/>
        <v/>
      </c>
      <c r="V288" s="31" t="str">
        <f t="shared" si="102"/>
        <v/>
      </c>
      <c r="W288" s="31" t="e">
        <f t="shared" si="103"/>
        <v>#VALUE!</v>
      </c>
      <c r="X288" s="31" t="str">
        <f t="shared" si="104"/>
        <v/>
      </c>
      <c r="Y288" s="31" t="str">
        <f t="shared" si="105"/>
        <v/>
      </c>
      <c r="Z288" s="31" t="str">
        <f t="shared" si="106"/>
        <v/>
      </c>
      <c r="AA288" s="31" t="str">
        <f t="shared" si="107"/>
        <v/>
      </c>
      <c r="AB288" s="31" t="str">
        <f t="shared" si="108"/>
        <v/>
      </c>
      <c r="AC288" s="24"/>
      <c r="AD288" s="22"/>
      <c r="AE288" s="22"/>
    </row>
    <row r="289" spans="1:31" x14ac:dyDescent="0.25">
      <c r="A289" s="24"/>
      <c r="B289" s="51"/>
      <c r="C289" s="51"/>
      <c r="D289" s="51"/>
      <c r="E289" s="51"/>
      <c r="F289" s="51"/>
      <c r="G289" s="51"/>
      <c r="H289" s="51"/>
      <c r="I289" s="31" t="str">
        <f t="shared" si="90"/>
        <v/>
      </c>
      <c r="J289" s="30" t="str">
        <f t="shared" si="94"/>
        <v/>
      </c>
      <c r="K289" s="30" t="str">
        <f>IF(J289="","",IF(#REF!-J289&lt;=$C$10/IF($A$12=1,1,10),"ABOVE",IF(#REF!-J289&lt;=($C$14+$C$10/IF($A$12=1,1,10)),"CHAM","BELOW")))</f>
        <v/>
      </c>
      <c r="L289" s="30" t="str">
        <f t="shared" si="91"/>
        <v/>
      </c>
      <c r="M289" s="31" t="str">
        <f t="shared" si="92"/>
        <v/>
      </c>
      <c r="N289" s="31" t="str">
        <f t="shared" si="93"/>
        <v/>
      </c>
      <c r="O289" s="31" t="str">
        <f t="shared" si="96"/>
        <v/>
      </c>
      <c r="P289" s="30" t="str">
        <f t="shared" si="95"/>
        <v/>
      </c>
      <c r="Q289" s="30" t="str">
        <f t="shared" si="97"/>
        <v/>
      </c>
      <c r="R289" s="30" t="str">
        <f t="shared" si="98"/>
        <v/>
      </c>
      <c r="S289" s="31" t="str">
        <f t="shared" si="99"/>
        <v/>
      </c>
      <c r="T289" s="31" t="str">
        <f t="shared" si="100"/>
        <v/>
      </c>
      <c r="U289" s="31" t="str">
        <f t="shared" si="101"/>
        <v/>
      </c>
      <c r="V289" s="31" t="str">
        <f t="shared" si="102"/>
        <v/>
      </c>
      <c r="W289" s="31" t="e">
        <f t="shared" si="103"/>
        <v>#VALUE!</v>
      </c>
      <c r="X289" s="31" t="str">
        <f t="shared" si="104"/>
        <v/>
      </c>
      <c r="Y289" s="31" t="str">
        <f t="shared" si="105"/>
        <v/>
      </c>
      <c r="Z289" s="31" t="str">
        <f t="shared" si="106"/>
        <v/>
      </c>
      <c r="AA289" s="31" t="str">
        <f t="shared" si="107"/>
        <v/>
      </c>
      <c r="AB289" s="31" t="str">
        <f t="shared" si="108"/>
        <v/>
      </c>
      <c r="AC289" s="24"/>
      <c r="AD289" s="22"/>
      <c r="AE289" s="22"/>
    </row>
    <row r="290" spans="1:31" x14ac:dyDescent="0.25">
      <c r="A290" s="24"/>
      <c r="B290" s="51"/>
      <c r="C290" s="51"/>
      <c r="D290" s="51"/>
      <c r="E290" s="51"/>
      <c r="F290" s="51"/>
      <c r="G290" s="51"/>
      <c r="H290" s="51"/>
      <c r="I290" s="31" t="str">
        <f t="shared" si="90"/>
        <v/>
      </c>
      <c r="J290" s="30" t="str">
        <f t="shared" si="94"/>
        <v/>
      </c>
      <c r="K290" s="30" t="str">
        <f>IF(J290="","",IF(#REF!-J290&lt;=$C$10/IF($A$12=1,1,10),"ABOVE",IF(#REF!-J290&lt;=($C$14+$C$10/IF($A$12=1,1,10)),"CHAM","BELOW")))</f>
        <v/>
      </c>
      <c r="L290" s="30" t="str">
        <f t="shared" si="91"/>
        <v/>
      </c>
      <c r="M290" s="31" t="str">
        <f t="shared" si="92"/>
        <v/>
      </c>
      <c r="N290" s="31" t="str">
        <f t="shared" si="93"/>
        <v/>
      </c>
      <c r="O290" s="31" t="str">
        <f t="shared" si="96"/>
        <v/>
      </c>
      <c r="P290" s="30" t="str">
        <f t="shared" si="95"/>
        <v/>
      </c>
      <c r="Q290" s="30" t="str">
        <f t="shared" si="97"/>
        <v/>
      </c>
      <c r="R290" s="30" t="str">
        <f t="shared" si="98"/>
        <v/>
      </c>
      <c r="S290" s="31" t="str">
        <f t="shared" si="99"/>
        <v/>
      </c>
      <c r="T290" s="31" t="str">
        <f t="shared" si="100"/>
        <v/>
      </c>
      <c r="U290" s="31" t="str">
        <f t="shared" si="101"/>
        <v/>
      </c>
      <c r="V290" s="31" t="str">
        <f t="shared" si="102"/>
        <v/>
      </c>
      <c r="W290" s="31" t="e">
        <f t="shared" si="103"/>
        <v>#VALUE!</v>
      </c>
      <c r="X290" s="31" t="str">
        <f t="shared" si="104"/>
        <v/>
      </c>
      <c r="Y290" s="31" t="str">
        <f t="shared" si="105"/>
        <v/>
      </c>
      <c r="Z290" s="31" t="str">
        <f t="shared" si="106"/>
        <v/>
      </c>
      <c r="AA290" s="31" t="str">
        <f t="shared" si="107"/>
        <v/>
      </c>
      <c r="AB290" s="31" t="str">
        <f t="shared" si="108"/>
        <v/>
      </c>
      <c r="AC290" s="24"/>
      <c r="AD290" s="22"/>
      <c r="AE290" s="22"/>
    </row>
    <row r="291" spans="1:31" x14ac:dyDescent="0.25">
      <c r="A291" s="24"/>
      <c r="B291" s="51"/>
      <c r="C291" s="51"/>
      <c r="D291" s="51"/>
      <c r="E291" s="51"/>
      <c r="F291" s="51"/>
      <c r="G291" s="51"/>
      <c r="H291" s="51"/>
      <c r="I291" s="31" t="str">
        <f t="shared" si="90"/>
        <v/>
      </c>
      <c r="J291" s="30" t="str">
        <f t="shared" si="94"/>
        <v/>
      </c>
      <c r="K291" s="30" t="str">
        <f>IF(J291="","",IF(#REF!-J291&lt;=$C$10/IF($A$12=1,1,10),"ABOVE",IF(#REF!-J291&lt;=($C$14+$C$10/IF($A$12=1,1,10)),"CHAM","BELOW")))</f>
        <v/>
      </c>
      <c r="L291" s="30" t="str">
        <f t="shared" si="91"/>
        <v/>
      </c>
      <c r="M291" s="31" t="str">
        <f t="shared" si="92"/>
        <v/>
      </c>
      <c r="N291" s="31" t="str">
        <f t="shared" si="93"/>
        <v/>
      </c>
      <c r="O291" s="31" t="str">
        <f t="shared" si="96"/>
        <v/>
      </c>
      <c r="P291" s="30" t="str">
        <f t="shared" si="95"/>
        <v/>
      </c>
      <c r="Q291" s="30" t="str">
        <f t="shared" si="97"/>
        <v/>
      </c>
      <c r="R291" s="30" t="str">
        <f t="shared" si="98"/>
        <v/>
      </c>
      <c r="S291" s="31" t="str">
        <f t="shared" si="99"/>
        <v/>
      </c>
      <c r="T291" s="31" t="str">
        <f t="shared" si="100"/>
        <v/>
      </c>
      <c r="U291" s="31" t="str">
        <f t="shared" si="101"/>
        <v/>
      </c>
      <c r="V291" s="31" t="str">
        <f t="shared" si="102"/>
        <v/>
      </c>
      <c r="W291" s="31" t="e">
        <f t="shared" si="103"/>
        <v>#VALUE!</v>
      </c>
      <c r="X291" s="31" t="str">
        <f t="shared" si="104"/>
        <v/>
      </c>
      <c r="Y291" s="31" t="str">
        <f t="shared" si="105"/>
        <v/>
      </c>
      <c r="Z291" s="31" t="str">
        <f t="shared" si="106"/>
        <v/>
      </c>
      <c r="AA291" s="31" t="str">
        <f t="shared" si="107"/>
        <v/>
      </c>
      <c r="AB291" s="31" t="str">
        <f t="shared" si="108"/>
        <v/>
      </c>
      <c r="AC291" s="24"/>
      <c r="AD291" s="22"/>
      <c r="AE291" s="22"/>
    </row>
    <row r="292" spans="1:31" x14ac:dyDescent="0.25">
      <c r="A292" s="24"/>
      <c r="B292" s="51"/>
      <c r="C292" s="51"/>
      <c r="D292" s="51"/>
      <c r="E292" s="51"/>
      <c r="F292" s="51"/>
      <c r="G292" s="51"/>
      <c r="H292" s="51"/>
      <c r="I292" s="31" t="str">
        <f t="shared" si="90"/>
        <v/>
      </c>
      <c r="J292" s="30" t="str">
        <f t="shared" si="94"/>
        <v/>
      </c>
      <c r="K292" s="30" t="str">
        <f>IF(J292="","",IF(#REF!-J292&lt;=$C$10/IF($A$12=1,1,10),"ABOVE",IF(#REF!-J292&lt;=($C$14+$C$10/IF($A$12=1,1,10)),"CHAM","BELOW")))</f>
        <v/>
      </c>
      <c r="L292" s="30" t="str">
        <f t="shared" si="91"/>
        <v/>
      </c>
      <c r="M292" s="31" t="str">
        <f t="shared" si="92"/>
        <v/>
      </c>
      <c r="N292" s="31" t="str">
        <f t="shared" si="93"/>
        <v/>
      </c>
      <c r="O292" s="31" t="str">
        <f t="shared" si="96"/>
        <v/>
      </c>
      <c r="P292" s="30" t="str">
        <f t="shared" si="95"/>
        <v/>
      </c>
      <c r="Q292" s="30" t="str">
        <f t="shared" si="97"/>
        <v/>
      </c>
      <c r="R292" s="30" t="str">
        <f t="shared" si="98"/>
        <v/>
      </c>
      <c r="S292" s="31" t="str">
        <f t="shared" si="99"/>
        <v/>
      </c>
      <c r="T292" s="31" t="str">
        <f t="shared" si="100"/>
        <v/>
      </c>
      <c r="U292" s="31" t="str">
        <f t="shared" si="101"/>
        <v/>
      </c>
      <c r="V292" s="31" t="str">
        <f t="shared" si="102"/>
        <v/>
      </c>
      <c r="W292" s="31" t="e">
        <f t="shared" si="103"/>
        <v>#VALUE!</v>
      </c>
      <c r="X292" s="31" t="str">
        <f t="shared" si="104"/>
        <v/>
      </c>
      <c r="Y292" s="31" t="str">
        <f t="shared" si="105"/>
        <v/>
      </c>
      <c r="Z292" s="31" t="str">
        <f t="shared" si="106"/>
        <v/>
      </c>
      <c r="AA292" s="31" t="str">
        <f t="shared" si="107"/>
        <v/>
      </c>
      <c r="AB292" s="31" t="str">
        <f t="shared" si="108"/>
        <v/>
      </c>
      <c r="AC292" s="24"/>
      <c r="AD292" s="22"/>
      <c r="AE292" s="22"/>
    </row>
    <row r="293" spans="1:31" x14ac:dyDescent="0.25">
      <c r="A293" s="24"/>
      <c r="B293" s="51"/>
      <c r="C293" s="51"/>
      <c r="D293" s="51"/>
      <c r="E293" s="51"/>
      <c r="F293" s="51"/>
      <c r="G293" s="51"/>
      <c r="H293" s="51"/>
      <c r="I293" s="31" t="str">
        <f t="shared" si="90"/>
        <v/>
      </c>
      <c r="J293" s="30" t="str">
        <f t="shared" si="94"/>
        <v/>
      </c>
      <c r="K293" s="30" t="str">
        <f>IF(J293="","",IF(#REF!-J293&lt;=$C$10/IF($A$12=1,1,10),"ABOVE",IF(#REF!-J293&lt;=($C$14+$C$10/IF($A$12=1,1,10)),"CHAM","BELOW")))</f>
        <v/>
      </c>
      <c r="L293" s="30" t="str">
        <f t="shared" si="91"/>
        <v/>
      </c>
      <c r="M293" s="31" t="str">
        <f t="shared" si="92"/>
        <v/>
      </c>
      <c r="N293" s="31" t="str">
        <f t="shared" si="93"/>
        <v/>
      </c>
      <c r="O293" s="31" t="str">
        <f t="shared" si="96"/>
        <v/>
      </c>
      <c r="P293" s="30" t="str">
        <f t="shared" si="95"/>
        <v/>
      </c>
      <c r="Q293" s="30" t="str">
        <f t="shared" si="97"/>
        <v/>
      </c>
      <c r="R293" s="30" t="str">
        <f t="shared" si="98"/>
        <v/>
      </c>
      <c r="S293" s="31" t="str">
        <f t="shared" si="99"/>
        <v/>
      </c>
      <c r="T293" s="31" t="str">
        <f t="shared" si="100"/>
        <v/>
      </c>
      <c r="U293" s="31" t="str">
        <f t="shared" si="101"/>
        <v/>
      </c>
      <c r="V293" s="31" t="str">
        <f t="shared" si="102"/>
        <v/>
      </c>
      <c r="W293" s="31" t="e">
        <f t="shared" si="103"/>
        <v>#VALUE!</v>
      </c>
      <c r="X293" s="31" t="str">
        <f t="shared" si="104"/>
        <v/>
      </c>
      <c r="Y293" s="31" t="str">
        <f t="shared" si="105"/>
        <v/>
      </c>
      <c r="Z293" s="31" t="str">
        <f t="shared" si="106"/>
        <v/>
      </c>
      <c r="AA293" s="31" t="str">
        <f t="shared" si="107"/>
        <v/>
      </c>
      <c r="AB293" s="31" t="str">
        <f t="shared" si="108"/>
        <v/>
      </c>
      <c r="AC293" s="24"/>
      <c r="AD293" s="22"/>
      <c r="AE293" s="22"/>
    </row>
    <row r="294" spans="1:31" x14ac:dyDescent="0.25">
      <c r="A294" s="24"/>
      <c r="B294" s="51"/>
      <c r="C294" s="51"/>
      <c r="D294" s="51"/>
      <c r="E294" s="51"/>
      <c r="F294" s="51"/>
      <c r="G294" s="51"/>
      <c r="H294" s="51"/>
      <c r="I294" s="31" t="str">
        <f t="shared" si="90"/>
        <v/>
      </c>
      <c r="J294" s="30" t="str">
        <f t="shared" si="94"/>
        <v/>
      </c>
      <c r="K294" s="30" t="str">
        <f>IF(J294="","",IF(#REF!-J294&lt;=$C$10/IF($A$12=1,1,10),"ABOVE",IF(#REF!-J294&lt;=($C$14+$C$10/IF($A$12=1,1,10)),"CHAM","BELOW")))</f>
        <v/>
      </c>
      <c r="L294" s="30" t="str">
        <f t="shared" si="91"/>
        <v/>
      </c>
      <c r="M294" s="31" t="str">
        <f t="shared" si="92"/>
        <v/>
      </c>
      <c r="N294" s="31" t="str">
        <f t="shared" si="93"/>
        <v/>
      </c>
      <c r="O294" s="31" t="str">
        <f t="shared" si="96"/>
        <v/>
      </c>
      <c r="P294" s="30" t="str">
        <f t="shared" si="95"/>
        <v/>
      </c>
      <c r="Q294" s="30" t="str">
        <f t="shared" si="97"/>
        <v/>
      </c>
      <c r="R294" s="30" t="str">
        <f t="shared" si="98"/>
        <v/>
      </c>
      <c r="S294" s="31" t="str">
        <f t="shared" si="99"/>
        <v/>
      </c>
      <c r="T294" s="31" t="str">
        <f t="shared" si="100"/>
        <v/>
      </c>
      <c r="U294" s="31" t="str">
        <f t="shared" si="101"/>
        <v/>
      </c>
      <c r="V294" s="31" t="str">
        <f t="shared" si="102"/>
        <v/>
      </c>
      <c r="W294" s="31" t="e">
        <f t="shared" si="103"/>
        <v>#VALUE!</v>
      </c>
      <c r="X294" s="31" t="str">
        <f t="shared" si="104"/>
        <v/>
      </c>
      <c r="Y294" s="31" t="str">
        <f t="shared" si="105"/>
        <v/>
      </c>
      <c r="Z294" s="31" t="str">
        <f t="shared" si="106"/>
        <v/>
      </c>
      <c r="AA294" s="31" t="str">
        <f t="shared" si="107"/>
        <v/>
      </c>
      <c r="AB294" s="31" t="str">
        <f t="shared" si="108"/>
        <v/>
      </c>
      <c r="AC294" s="24"/>
      <c r="AD294" s="22"/>
      <c r="AE294" s="22"/>
    </row>
    <row r="295" spans="1:31" x14ac:dyDescent="0.25">
      <c r="A295" s="24"/>
      <c r="B295" s="51"/>
      <c r="C295" s="51"/>
      <c r="D295" s="51"/>
      <c r="E295" s="51"/>
      <c r="F295" s="51"/>
      <c r="G295" s="51"/>
      <c r="H295" s="51"/>
      <c r="I295" s="31" t="str">
        <f t="shared" si="90"/>
        <v/>
      </c>
      <c r="J295" s="30" t="str">
        <f t="shared" si="94"/>
        <v/>
      </c>
      <c r="K295" s="30" t="str">
        <f>IF(J295="","",IF(#REF!-J295&lt;=$C$10/IF($A$12=1,1,10),"ABOVE",IF(#REF!-J295&lt;=($C$14+$C$10/IF($A$12=1,1,10)),"CHAM","BELOW")))</f>
        <v/>
      </c>
      <c r="L295" s="30" t="str">
        <f t="shared" si="91"/>
        <v/>
      </c>
      <c r="M295" s="31" t="str">
        <f t="shared" si="92"/>
        <v/>
      </c>
      <c r="N295" s="31" t="str">
        <f t="shared" si="93"/>
        <v/>
      </c>
      <c r="O295" s="31" t="str">
        <f t="shared" si="96"/>
        <v/>
      </c>
      <c r="P295" s="30" t="str">
        <f t="shared" si="95"/>
        <v/>
      </c>
      <c r="Q295" s="30" t="str">
        <f t="shared" si="97"/>
        <v/>
      </c>
      <c r="R295" s="30" t="str">
        <f t="shared" si="98"/>
        <v/>
      </c>
      <c r="S295" s="31" t="str">
        <f t="shared" si="99"/>
        <v/>
      </c>
      <c r="T295" s="31" t="str">
        <f t="shared" si="100"/>
        <v/>
      </c>
      <c r="U295" s="31" t="str">
        <f t="shared" si="101"/>
        <v/>
      </c>
      <c r="V295" s="31" t="str">
        <f t="shared" si="102"/>
        <v/>
      </c>
      <c r="W295" s="31" t="e">
        <f t="shared" si="103"/>
        <v>#VALUE!</v>
      </c>
      <c r="X295" s="31" t="str">
        <f t="shared" si="104"/>
        <v/>
      </c>
      <c r="Y295" s="31" t="str">
        <f t="shared" si="105"/>
        <v/>
      </c>
      <c r="Z295" s="31" t="str">
        <f t="shared" si="106"/>
        <v/>
      </c>
      <c r="AA295" s="31" t="str">
        <f t="shared" si="107"/>
        <v/>
      </c>
      <c r="AB295" s="31" t="str">
        <f t="shared" si="108"/>
        <v/>
      </c>
      <c r="AC295" s="24"/>
      <c r="AD295" s="22"/>
      <c r="AE295" s="22"/>
    </row>
    <row r="296" spans="1:31" x14ac:dyDescent="0.25">
      <c r="A296" s="24"/>
      <c r="B296" s="51"/>
      <c r="C296" s="51"/>
      <c r="D296" s="51"/>
      <c r="E296" s="51"/>
      <c r="F296" s="51"/>
      <c r="G296" s="51"/>
      <c r="H296" s="51"/>
      <c r="I296" s="31" t="str">
        <f t="shared" si="90"/>
        <v/>
      </c>
      <c r="J296" s="30" t="str">
        <f t="shared" si="94"/>
        <v/>
      </c>
      <c r="K296" s="30" t="str">
        <f>IF(J296="","",IF(#REF!-J296&lt;=$C$10/IF($A$12=1,1,10),"ABOVE",IF(#REF!-J296&lt;=($C$14+$C$10/IF($A$12=1,1,10)),"CHAM","BELOW")))</f>
        <v/>
      </c>
      <c r="L296" s="30" t="str">
        <f t="shared" si="91"/>
        <v/>
      </c>
      <c r="M296" s="31" t="str">
        <f t="shared" si="92"/>
        <v/>
      </c>
      <c r="N296" s="31" t="str">
        <f t="shared" si="93"/>
        <v/>
      </c>
      <c r="O296" s="31" t="str">
        <f t="shared" si="96"/>
        <v/>
      </c>
      <c r="P296" s="30" t="str">
        <f t="shared" si="95"/>
        <v/>
      </c>
      <c r="Q296" s="30" t="str">
        <f t="shared" si="97"/>
        <v/>
      </c>
      <c r="R296" s="30" t="str">
        <f t="shared" si="98"/>
        <v/>
      </c>
      <c r="S296" s="31" t="str">
        <f t="shared" si="99"/>
        <v/>
      </c>
      <c r="T296" s="31" t="str">
        <f t="shared" si="100"/>
        <v/>
      </c>
      <c r="U296" s="31" t="str">
        <f t="shared" si="101"/>
        <v/>
      </c>
      <c r="V296" s="31" t="str">
        <f t="shared" si="102"/>
        <v/>
      </c>
      <c r="W296" s="31" t="e">
        <f t="shared" si="103"/>
        <v>#VALUE!</v>
      </c>
      <c r="X296" s="31" t="str">
        <f t="shared" si="104"/>
        <v/>
      </c>
      <c r="Y296" s="31" t="str">
        <f t="shared" si="105"/>
        <v/>
      </c>
      <c r="Z296" s="31" t="str">
        <f t="shared" si="106"/>
        <v/>
      </c>
      <c r="AA296" s="31" t="str">
        <f t="shared" si="107"/>
        <v/>
      </c>
      <c r="AB296" s="31" t="str">
        <f t="shared" si="108"/>
        <v/>
      </c>
      <c r="AC296" s="24"/>
      <c r="AD296" s="22"/>
      <c r="AE296" s="22"/>
    </row>
    <row r="297" spans="1:31" x14ac:dyDescent="0.25">
      <c r="A297" s="24"/>
      <c r="B297" s="51"/>
      <c r="C297" s="51"/>
      <c r="D297" s="51"/>
      <c r="E297" s="51"/>
      <c r="F297" s="51"/>
      <c r="G297" s="51"/>
      <c r="H297" s="51"/>
      <c r="I297" s="31" t="str">
        <f t="shared" si="90"/>
        <v/>
      </c>
      <c r="J297" s="30" t="str">
        <f t="shared" si="94"/>
        <v/>
      </c>
      <c r="K297" s="30" t="str">
        <f>IF(J297="","",IF(#REF!-J297&lt;=$C$10/IF($A$12=1,1,10),"ABOVE",IF(#REF!-J297&lt;=($C$14+$C$10/IF($A$12=1,1,10)),"CHAM","BELOW")))</f>
        <v/>
      </c>
      <c r="L297" s="30" t="str">
        <f t="shared" si="91"/>
        <v/>
      </c>
      <c r="M297" s="31" t="str">
        <f t="shared" si="92"/>
        <v/>
      </c>
      <c r="N297" s="31" t="str">
        <f t="shared" si="93"/>
        <v/>
      </c>
      <c r="O297" s="31" t="str">
        <f t="shared" si="96"/>
        <v/>
      </c>
      <c r="P297" s="30" t="str">
        <f t="shared" si="95"/>
        <v/>
      </c>
      <c r="Q297" s="30" t="str">
        <f t="shared" si="97"/>
        <v/>
      </c>
      <c r="R297" s="30" t="str">
        <f t="shared" si="98"/>
        <v/>
      </c>
      <c r="S297" s="31" t="str">
        <f t="shared" si="99"/>
        <v/>
      </c>
      <c r="T297" s="31" t="str">
        <f t="shared" si="100"/>
        <v/>
      </c>
      <c r="U297" s="31" t="str">
        <f t="shared" si="101"/>
        <v/>
      </c>
      <c r="V297" s="31" t="str">
        <f t="shared" si="102"/>
        <v/>
      </c>
      <c r="W297" s="31" t="e">
        <f t="shared" si="103"/>
        <v>#VALUE!</v>
      </c>
      <c r="X297" s="31" t="str">
        <f t="shared" si="104"/>
        <v/>
      </c>
      <c r="Y297" s="31" t="str">
        <f t="shared" si="105"/>
        <v/>
      </c>
      <c r="Z297" s="31" t="str">
        <f t="shared" si="106"/>
        <v/>
      </c>
      <c r="AA297" s="31" t="str">
        <f t="shared" si="107"/>
        <v/>
      </c>
      <c r="AB297" s="31" t="str">
        <f t="shared" si="108"/>
        <v/>
      </c>
      <c r="AC297" s="24"/>
      <c r="AD297" s="22"/>
      <c r="AE297" s="22"/>
    </row>
    <row r="298" spans="1:31" x14ac:dyDescent="0.25">
      <c r="A298" s="24"/>
      <c r="B298" s="51"/>
      <c r="C298" s="51"/>
      <c r="D298" s="51"/>
      <c r="E298" s="51"/>
      <c r="F298" s="51"/>
      <c r="G298" s="51"/>
      <c r="H298" s="51"/>
      <c r="I298" s="31" t="str">
        <f t="shared" si="90"/>
        <v/>
      </c>
      <c r="J298" s="30" t="str">
        <f t="shared" si="94"/>
        <v/>
      </c>
      <c r="K298" s="30" t="str">
        <f>IF(J298="","",IF(#REF!-J298&lt;=$C$10/IF($A$12=1,1,10),"ABOVE",IF(#REF!-J298&lt;=($C$14+$C$10/IF($A$12=1,1,10)),"CHAM","BELOW")))</f>
        <v/>
      </c>
      <c r="L298" s="30" t="str">
        <f t="shared" si="91"/>
        <v/>
      </c>
      <c r="M298" s="31" t="str">
        <f t="shared" si="92"/>
        <v/>
      </c>
      <c r="N298" s="31" t="str">
        <f t="shared" si="93"/>
        <v/>
      </c>
      <c r="O298" s="31" t="str">
        <f t="shared" si="96"/>
        <v/>
      </c>
      <c r="P298" s="30" t="str">
        <f t="shared" si="95"/>
        <v/>
      </c>
      <c r="Q298" s="30" t="str">
        <f t="shared" si="97"/>
        <v/>
      </c>
      <c r="R298" s="30" t="str">
        <f t="shared" si="98"/>
        <v/>
      </c>
      <c r="S298" s="31" t="str">
        <f t="shared" si="99"/>
        <v/>
      </c>
      <c r="T298" s="31" t="str">
        <f t="shared" si="100"/>
        <v/>
      </c>
      <c r="U298" s="31" t="str">
        <f t="shared" si="101"/>
        <v/>
      </c>
      <c r="V298" s="31" t="str">
        <f t="shared" si="102"/>
        <v/>
      </c>
      <c r="W298" s="31" t="e">
        <f t="shared" si="103"/>
        <v>#VALUE!</v>
      </c>
      <c r="X298" s="31" t="str">
        <f t="shared" si="104"/>
        <v/>
      </c>
      <c r="Y298" s="31" t="str">
        <f t="shared" si="105"/>
        <v/>
      </c>
      <c r="Z298" s="31" t="str">
        <f t="shared" si="106"/>
        <v/>
      </c>
      <c r="AA298" s="31" t="str">
        <f t="shared" si="107"/>
        <v/>
      </c>
      <c r="AB298" s="31" t="str">
        <f t="shared" si="108"/>
        <v/>
      </c>
      <c r="AC298" s="24"/>
      <c r="AD298" s="22"/>
      <c r="AE298" s="22"/>
    </row>
    <row r="299" spans="1:31" x14ac:dyDescent="0.25">
      <c r="A299" s="24"/>
      <c r="B299" s="51"/>
      <c r="C299" s="51"/>
      <c r="D299" s="51"/>
      <c r="E299" s="51"/>
      <c r="F299" s="51"/>
      <c r="G299" s="51"/>
      <c r="H299" s="51"/>
      <c r="I299" s="31" t="str">
        <f t="shared" si="90"/>
        <v/>
      </c>
      <c r="J299" s="30" t="str">
        <f t="shared" si="94"/>
        <v/>
      </c>
      <c r="K299" s="30" t="str">
        <f>IF(J299="","",IF(#REF!-J299&lt;=$C$10/IF($A$12=1,1,10),"ABOVE",IF(#REF!-J299&lt;=($C$14+$C$10/IF($A$12=1,1,10)),"CHAM","BELOW")))</f>
        <v/>
      </c>
      <c r="L299" s="30" t="str">
        <f t="shared" si="91"/>
        <v/>
      </c>
      <c r="M299" s="31" t="str">
        <f t="shared" si="92"/>
        <v/>
      </c>
      <c r="N299" s="31" t="str">
        <f t="shared" si="93"/>
        <v/>
      </c>
      <c r="O299" s="31" t="str">
        <f t="shared" si="96"/>
        <v/>
      </c>
      <c r="P299" s="30" t="str">
        <f t="shared" si="95"/>
        <v/>
      </c>
      <c r="Q299" s="30" t="str">
        <f t="shared" si="97"/>
        <v/>
      </c>
      <c r="R299" s="30" t="str">
        <f t="shared" si="98"/>
        <v/>
      </c>
      <c r="S299" s="31" t="str">
        <f t="shared" si="99"/>
        <v/>
      </c>
      <c r="T299" s="31" t="str">
        <f t="shared" si="100"/>
        <v/>
      </c>
      <c r="U299" s="31" t="str">
        <f t="shared" si="101"/>
        <v/>
      </c>
      <c r="V299" s="31" t="str">
        <f t="shared" si="102"/>
        <v/>
      </c>
      <c r="W299" s="31" t="e">
        <f t="shared" si="103"/>
        <v>#VALUE!</v>
      </c>
      <c r="X299" s="31" t="str">
        <f t="shared" si="104"/>
        <v/>
      </c>
      <c r="Y299" s="31" t="str">
        <f t="shared" si="105"/>
        <v/>
      </c>
      <c r="Z299" s="31" t="str">
        <f t="shared" si="106"/>
        <v/>
      </c>
      <c r="AA299" s="31" t="str">
        <f t="shared" si="107"/>
        <v/>
      </c>
      <c r="AB299" s="31" t="str">
        <f t="shared" si="108"/>
        <v/>
      </c>
      <c r="AC299" s="24"/>
      <c r="AD299" s="22"/>
      <c r="AE299" s="22"/>
    </row>
    <row r="300" spans="1:31" x14ac:dyDescent="0.25">
      <c r="A300" s="24"/>
      <c r="B300" s="51"/>
      <c r="C300" s="51"/>
      <c r="D300" s="51"/>
      <c r="E300" s="51"/>
      <c r="F300" s="51"/>
      <c r="G300" s="51"/>
      <c r="H300" s="51"/>
      <c r="I300" s="31" t="str">
        <f t="shared" si="90"/>
        <v/>
      </c>
      <c r="J300" s="30" t="str">
        <f t="shared" si="94"/>
        <v/>
      </c>
      <c r="K300" s="30" t="str">
        <f>IF(J300="","",IF(#REF!-J300&lt;=$C$10/IF($A$12=1,1,10),"ABOVE",IF(#REF!-J300&lt;=($C$14+$C$10/IF($A$12=1,1,10)),"CHAM","BELOW")))</f>
        <v/>
      </c>
      <c r="L300" s="30" t="str">
        <f t="shared" si="91"/>
        <v/>
      </c>
      <c r="M300" s="31" t="str">
        <f t="shared" si="92"/>
        <v/>
      </c>
      <c r="N300" s="31" t="str">
        <f t="shared" si="93"/>
        <v/>
      </c>
      <c r="O300" s="31" t="str">
        <f t="shared" si="96"/>
        <v/>
      </c>
      <c r="P300" s="30" t="str">
        <f t="shared" si="95"/>
        <v/>
      </c>
      <c r="Q300" s="30" t="str">
        <f t="shared" si="97"/>
        <v/>
      </c>
      <c r="R300" s="30" t="str">
        <f t="shared" si="98"/>
        <v/>
      </c>
      <c r="S300" s="31" t="str">
        <f t="shared" si="99"/>
        <v/>
      </c>
      <c r="T300" s="31" t="str">
        <f t="shared" si="100"/>
        <v/>
      </c>
      <c r="U300" s="31" t="str">
        <f t="shared" si="101"/>
        <v/>
      </c>
      <c r="V300" s="31" t="str">
        <f t="shared" si="102"/>
        <v/>
      </c>
      <c r="W300" s="31" t="e">
        <f t="shared" si="103"/>
        <v>#VALUE!</v>
      </c>
      <c r="X300" s="31" t="str">
        <f t="shared" si="104"/>
        <v/>
      </c>
      <c r="Y300" s="31" t="str">
        <f t="shared" si="105"/>
        <v/>
      </c>
      <c r="Z300" s="31" t="str">
        <f t="shared" si="106"/>
        <v/>
      </c>
      <c r="AA300" s="31" t="str">
        <f t="shared" si="107"/>
        <v/>
      </c>
      <c r="AB300" s="31" t="str">
        <f t="shared" si="108"/>
        <v/>
      </c>
      <c r="AC300" s="24"/>
      <c r="AD300" s="22"/>
      <c r="AE300" s="22"/>
    </row>
    <row r="301" spans="1:31" x14ac:dyDescent="0.25">
      <c r="A301" s="24"/>
      <c r="B301" s="51"/>
      <c r="C301" s="51"/>
      <c r="D301" s="51"/>
      <c r="E301" s="51"/>
      <c r="F301" s="51"/>
      <c r="G301" s="51"/>
      <c r="H301" s="51"/>
      <c r="I301" s="31" t="str">
        <f t="shared" si="90"/>
        <v/>
      </c>
      <c r="J301" s="30" t="str">
        <f t="shared" si="94"/>
        <v/>
      </c>
      <c r="K301" s="30" t="str">
        <f>IF(J301="","",IF(#REF!-J301&lt;=$C$10/IF($A$12=1,1,10),"ABOVE",IF(#REF!-J301&lt;=($C$14+$C$10/IF($A$12=1,1,10)),"CHAM","BELOW")))</f>
        <v/>
      </c>
      <c r="L301" s="30" t="str">
        <f t="shared" si="91"/>
        <v/>
      </c>
      <c r="M301" s="31" t="str">
        <f t="shared" si="92"/>
        <v/>
      </c>
      <c r="N301" s="31" t="str">
        <f t="shared" si="93"/>
        <v/>
      </c>
      <c r="O301" s="31" t="str">
        <f t="shared" si="96"/>
        <v/>
      </c>
      <c r="P301" s="30" t="str">
        <f t="shared" si="95"/>
        <v/>
      </c>
      <c r="Q301" s="30" t="str">
        <f t="shared" si="97"/>
        <v/>
      </c>
      <c r="R301" s="30" t="str">
        <f t="shared" si="98"/>
        <v/>
      </c>
      <c r="S301" s="31" t="str">
        <f t="shared" si="99"/>
        <v/>
      </c>
      <c r="T301" s="31" t="str">
        <f t="shared" si="100"/>
        <v/>
      </c>
      <c r="U301" s="31" t="str">
        <f t="shared" si="101"/>
        <v/>
      </c>
      <c r="V301" s="31" t="str">
        <f t="shared" si="102"/>
        <v/>
      </c>
      <c r="W301" s="31" t="e">
        <f t="shared" si="103"/>
        <v>#VALUE!</v>
      </c>
      <c r="X301" s="31" t="str">
        <f t="shared" si="104"/>
        <v/>
      </c>
      <c r="Y301" s="31" t="str">
        <f t="shared" si="105"/>
        <v/>
      </c>
      <c r="Z301" s="31" t="str">
        <f t="shared" si="106"/>
        <v/>
      </c>
      <c r="AA301" s="31" t="str">
        <f t="shared" si="107"/>
        <v/>
      </c>
      <c r="AB301" s="31" t="str">
        <f t="shared" si="108"/>
        <v/>
      </c>
      <c r="AC301" s="24"/>
      <c r="AD301" s="22"/>
      <c r="AE301" s="22"/>
    </row>
    <row r="302" spans="1:31" x14ac:dyDescent="0.25">
      <c r="A302" s="24"/>
      <c r="B302" s="51"/>
      <c r="C302" s="51"/>
      <c r="D302" s="51"/>
      <c r="E302" s="51"/>
      <c r="F302" s="51"/>
      <c r="G302" s="51"/>
      <c r="H302" s="51"/>
      <c r="I302" s="31" t="str">
        <f t="shared" si="90"/>
        <v/>
      </c>
      <c r="J302" s="30" t="str">
        <f t="shared" si="94"/>
        <v/>
      </c>
      <c r="K302" s="30" t="str">
        <f>IF(J302="","",IF(#REF!-J302&lt;=$C$10/IF($A$12=1,1,10),"ABOVE",IF(#REF!-J302&lt;=($C$14+$C$10/IF($A$12=1,1,10)),"CHAM","BELOW")))</f>
        <v/>
      </c>
      <c r="L302" s="30" t="str">
        <f t="shared" si="91"/>
        <v/>
      </c>
      <c r="M302" s="31" t="str">
        <f t="shared" si="92"/>
        <v/>
      </c>
      <c r="N302" s="31" t="str">
        <f t="shared" si="93"/>
        <v/>
      </c>
      <c r="O302" s="31" t="str">
        <f t="shared" si="96"/>
        <v/>
      </c>
      <c r="P302" s="30" t="str">
        <f t="shared" si="95"/>
        <v/>
      </c>
      <c r="Q302" s="30" t="str">
        <f t="shared" si="97"/>
        <v/>
      </c>
      <c r="R302" s="30" t="str">
        <f t="shared" si="98"/>
        <v/>
      </c>
      <c r="S302" s="31" t="str">
        <f t="shared" si="99"/>
        <v/>
      </c>
      <c r="T302" s="31" t="str">
        <f t="shared" si="100"/>
        <v/>
      </c>
      <c r="U302" s="31" t="str">
        <f t="shared" si="101"/>
        <v/>
      </c>
      <c r="V302" s="31" t="str">
        <f t="shared" si="102"/>
        <v/>
      </c>
      <c r="W302" s="31" t="e">
        <f t="shared" si="103"/>
        <v>#VALUE!</v>
      </c>
      <c r="X302" s="31" t="str">
        <f t="shared" si="104"/>
        <v/>
      </c>
      <c r="Y302" s="31" t="str">
        <f t="shared" si="105"/>
        <v/>
      </c>
      <c r="Z302" s="31" t="str">
        <f t="shared" si="106"/>
        <v/>
      </c>
      <c r="AA302" s="31" t="str">
        <f t="shared" si="107"/>
        <v/>
      </c>
      <c r="AB302" s="31" t="str">
        <f t="shared" si="108"/>
        <v/>
      </c>
      <c r="AC302" s="24"/>
      <c r="AD302" s="22"/>
      <c r="AE302" s="22"/>
    </row>
    <row r="303" spans="1:31" x14ac:dyDescent="0.25">
      <c r="A303" s="24"/>
      <c r="B303" s="51"/>
      <c r="C303" s="51"/>
      <c r="D303" s="51"/>
      <c r="E303" s="51"/>
      <c r="F303" s="51"/>
      <c r="G303" s="51"/>
      <c r="H303" s="51"/>
      <c r="I303" s="31" t="str">
        <f t="shared" si="90"/>
        <v/>
      </c>
      <c r="J303" s="30" t="str">
        <f t="shared" si="94"/>
        <v/>
      </c>
      <c r="K303" s="30" t="str">
        <f>IF(J303="","",IF(#REF!-J303&lt;=$C$10/IF($A$12=1,1,10),"ABOVE",IF(#REF!-J303&lt;=($C$14+$C$10/IF($A$12=1,1,10)),"CHAM","BELOW")))</f>
        <v/>
      </c>
      <c r="L303" s="30" t="str">
        <f t="shared" si="91"/>
        <v/>
      </c>
      <c r="M303" s="31" t="str">
        <f t="shared" si="92"/>
        <v/>
      </c>
      <c r="N303" s="31" t="str">
        <f t="shared" si="93"/>
        <v/>
      </c>
      <c r="O303" s="31" t="str">
        <f t="shared" si="96"/>
        <v/>
      </c>
      <c r="P303" s="30" t="str">
        <f t="shared" si="95"/>
        <v/>
      </c>
      <c r="Q303" s="30" t="str">
        <f t="shared" si="97"/>
        <v/>
      </c>
      <c r="R303" s="30" t="str">
        <f t="shared" si="98"/>
        <v/>
      </c>
      <c r="S303" s="31" t="str">
        <f t="shared" si="99"/>
        <v/>
      </c>
      <c r="T303" s="31" t="str">
        <f t="shared" si="100"/>
        <v/>
      </c>
      <c r="U303" s="31" t="str">
        <f t="shared" si="101"/>
        <v/>
      </c>
      <c r="V303" s="31" t="str">
        <f t="shared" si="102"/>
        <v/>
      </c>
      <c r="W303" s="31" t="e">
        <f t="shared" si="103"/>
        <v>#VALUE!</v>
      </c>
      <c r="X303" s="31" t="str">
        <f t="shared" si="104"/>
        <v/>
      </c>
      <c r="Y303" s="31" t="str">
        <f t="shared" si="105"/>
        <v/>
      </c>
      <c r="Z303" s="31" t="str">
        <f t="shared" si="106"/>
        <v/>
      </c>
      <c r="AA303" s="31" t="str">
        <f t="shared" si="107"/>
        <v/>
      </c>
      <c r="AB303" s="31" t="str">
        <f t="shared" si="108"/>
        <v/>
      </c>
      <c r="AC303" s="24"/>
      <c r="AD303" s="22"/>
      <c r="AE303" s="22"/>
    </row>
    <row r="304" spans="1:31" x14ac:dyDescent="0.25">
      <c r="A304" s="24"/>
      <c r="B304" s="51"/>
      <c r="C304" s="51"/>
      <c r="D304" s="51"/>
      <c r="E304" s="51"/>
      <c r="F304" s="51"/>
      <c r="G304" s="51"/>
      <c r="H304" s="51"/>
      <c r="I304" s="31" t="str">
        <f t="shared" si="90"/>
        <v/>
      </c>
      <c r="J304" s="30" t="str">
        <f t="shared" si="94"/>
        <v/>
      </c>
      <c r="K304" s="30" t="str">
        <f>IF(J304="","",IF(#REF!-J304&lt;=$C$10/IF($A$12=1,1,10),"ABOVE",IF(#REF!-J304&lt;=($C$14+$C$10/IF($A$12=1,1,10)),"CHAM","BELOW")))</f>
        <v/>
      </c>
      <c r="L304" s="30" t="str">
        <f t="shared" si="91"/>
        <v/>
      </c>
      <c r="M304" s="31" t="str">
        <f t="shared" si="92"/>
        <v/>
      </c>
      <c r="N304" s="31" t="str">
        <f t="shared" si="93"/>
        <v/>
      </c>
      <c r="O304" s="31" t="str">
        <f t="shared" si="96"/>
        <v/>
      </c>
      <c r="P304" s="30" t="str">
        <f t="shared" si="95"/>
        <v/>
      </c>
      <c r="Q304" s="30" t="str">
        <f t="shared" si="97"/>
        <v/>
      </c>
      <c r="R304" s="30" t="str">
        <f t="shared" si="98"/>
        <v/>
      </c>
      <c r="S304" s="31" t="str">
        <f t="shared" si="99"/>
        <v/>
      </c>
      <c r="T304" s="31" t="str">
        <f t="shared" si="100"/>
        <v/>
      </c>
      <c r="U304" s="31" t="str">
        <f t="shared" si="101"/>
        <v/>
      </c>
      <c r="V304" s="31" t="str">
        <f t="shared" si="102"/>
        <v/>
      </c>
      <c r="W304" s="31" t="e">
        <f t="shared" si="103"/>
        <v>#VALUE!</v>
      </c>
      <c r="X304" s="31" t="str">
        <f t="shared" si="104"/>
        <v/>
      </c>
      <c r="Y304" s="31" t="str">
        <f t="shared" si="105"/>
        <v/>
      </c>
      <c r="Z304" s="31" t="str">
        <f t="shared" si="106"/>
        <v/>
      </c>
      <c r="AA304" s="31" t="str">
        <f t="shared" si="107"/>
        <v/>
      </c>
      <c r="AB304" s="31" t="str">
        <f t="shared" si="108"/>
        <v/>
      </c>
      <c r="AC304" s="24"/>
      <c r="AD304" s="22"/>
      <c r="AE304" s="22"/>
    </row>
    <row r="305" spans="1:31" x14ac:dyDescent="0.25">
      <c r="A305" s="24"/>
      <c r="B305" s="51"/>
      <c r="C305" s="51"/>
      <c r="D305" s="51"/>
      <c r="E305" s="51"/>
      <c r="F305" s="51"/>
      <c r="G305" s="51"/>
      <c r="H305" s="51"/>
      <c r="I305" s="31" t="str">
        <f t="shared" si="90"/>
        <v/>
      </c>
      <c r="J305" s="30" t="str">
        <f t="shared" si="94"/>
        <v/>
      </c>
      <c r="K305" s="30" t="str">
        <f>IF(J305="","",IF(#REF!-J305&lt;=$C$10/IF($A$12=1,1,10),"ABOVE",IF(#REF!-J305&lt;=($C$14+$C$10/IF($A$12=1,1,10)),"CHAM","BELOW")))</f>
        <v/>
      </c>
      <c r="L305" s="30" t="str">
        <f t="shared" si="91"/>
        <v/>
      </c>
      <c r="M305" s="31" t="str">
        <f t="shared" si="92"/>
        <v/>
      </c>
      <c r="N305" s="31" t="str">
        <f t="shared" si="93"/>
        <v/>
      </c>
      <c r="O305" s="31" t="str">
        <f t="shared" si="96"/>
        <v/>
      </c>
      <c r="P305" s="30" t="str">
        <f t="shared" si="95"/>
        <v/>
      </c>
      <c r="Q305" s="30" t="str">
        <f t="shared" si="97"/>
        <v/>
      </c>
      <c r="R305" s="30" t="str">
        <f t="shared" si="98"/>
        <v/>
      </c>
      <c r="S305" s="31" t="str">
        <f t="shared" si="99"/>
        <v/>
      </c>
      <c r="T305" s="31" t="str">
        <f t="shared" si="100"/>
        <v/>
      </c>
      <c r="U305" s="31" t="str">
        <f t="shared" si="101"/>
        <v/>
      </c>
      <c r="V305" s="31" t="str">
        <f t="shared" si="102"/>
        <v/>
      </c>
      <c r="W305" s="31" t="e">
        <f t="shared" si="103"/>
        <v>#VALUE!</v>
      </c>
      <c r="X305" s="31" t="str">
        <f t="shared" si="104"/>
        <v/>
      </c>
      <c r="Y305" s="31" t="str">
        <f t="shared" si="105"/>
        <v/>
      </c>
      <c r="Z305" s="31" t="str">
        <f t="shared" si="106"/>
        <v/>
      </c>
      <c r="AA305" s="31" t="str">
        <f t="shared" si="107"/>
        <v/>
      </c>
      <c r="AB305" s="31" t="str">
        <f t="shared" si="108"/>
        <v/>
      </c>
      <c r="AC305" s="24"/>
      <c r="AD305" s="22"/>
      <c r="AE305" s="22"/>
    </row>
    <row r="306" spans="1:31" x14ac:dyDescent="0.25">
      <c r="A306" s="24"/>
      <c r="B306" s="51"/>
      <c r="C306" s="51"/>
      <c r="D306" s="51"/>
      <c r="E306" s="51"/>
      <c r="F306" s="51"/>
      <c r="G306" s="51"/>
      <c r="H306" s="51"/>
      <c r="I306" s="31" t="str">
        <f t="shared" si="90"/>
        <v/>
      </c>
      <c r="J306" s="30" t="str">
        <f t="shared" si="94"/>
        <v/>
      </c>
      <c r="K306" s="30" t="str">
        <f>IF(J306="","",IF(#REF!-J306&lt;=$C$10/IF($A$12=1,1,10),"ABOVE",IF(#REF!-J306&lt;=($C$14+$C$10/IF($A$12=1,1,10)),"CHAM","BELOW")))</f>
        <v/>
      </c>
      <c r="L306" s="30" t="str">
        <f t="shared" si="91"/>
        <v/>
      </c>
      <c r="M306" s="31" t="str">
        <f t="shared" si="92"/>
        <v/>
      </c>
      <c r="N306" s="31" t="str">
        <f t="shared" si="93"/>
        <v/>
      </c>
      <c r="O306" s="31" t="str">
        <f t="shared" si="96"/>
        <v/>
      </c>
      <c r="P306" s="30" t="str">
        <f t="shared" si="95"/>
        <v/>
      </c>
      <c r="Q306" s="30" t="str">
        <f t="shared" si="97"/>
        <v/>
      </c>
      <c r="R306" s="30" t="str">
        <f t="shared" si="98"/>
        <v/>
      </c>
      <c r="S306" s="31" t="str">
        <f t="shared" si="99"/>
        <v/>
      </c>
      <c r="T306" s="31" t="str">
        <f t="shared" si="100"/>
        <v/>
      </c>
      <c r="U306" s="31" t="str">
        <f t="shared" si="101"/>
        <v/>
      </c>
      <c r="V306" s="31" t="str">
        <f t="shared" si="102"/>
        <v/>
      </c>
      <c r="W306" s="31" t="e">
        <f t="shared" si="103"/>
        <v>#VALUE!</v>
      </c>
      <c r="X306" s="31" t="str">
        <f t="shared" si="104"/>
        <v/>
      </c>
      <c r="Y306" s="31" t="str">
        <f t="shared" si="105"/>
        <v/>
      </c>
      <c r="Z306" s="31" t="str">
        <f t="shared" si="106"/>
        <v/>
      </c>
      <c r="AA306" s="31" t="str">
        <f t="shared" si="107"/>
        <v/>
      </c>
      <c r="AB306" s="31" t="str">
        <f t="shared" si="108"/>
        <v/>
      </c>
      <c r="AC306" s="24"/>
      <c r="AD306" s="22"/>
      <c r="AE306" s="22"/>
    </row>
    <row r="307" spans="1:31" x14ac:dyDescent="0.25">
      <c r="A307" s="24"/>
      <c r="B307" s="51"/>
      <c r="C307" s="51"/>
      <c r="D307" s="51"/>
      <c r="E307" s="51"/>
      <c r="F307" s="51"/>
      <c r="G307" s="51"/>
      <c r="H307" s="51"/>
      <c r="I307" s="31" t="str">
        <f t="shared" si="90"/>
        <v/>
      </c>
      <c r="J307" s="30" t="str">
        <f t="shared" si="94"/>
        <v/>
      </c>
      <c r="K307" s="30" t="str">
        <f>IF(J307="","",IF(#REF!-J307&lt;=$C$10/IF($A$12=1,1,10),"ABOVE",IF(#REF!-J307&lt;=($C$14+$C$10/IF($A$12=1,1,10)),"CHAM","BELOW")))</f>
        <v/>
      </c>
      <c r="L307" s="30" t="str">
        <f t="shared" si="91"/>
        <v/>
      </c>
      <c r="M307" s="31" t="str">
        <f t="shared" si="92"/>
        <v/>
      </c>
      <c r="N307" s="31" t="str">
        <f t="shared" si="93"/>
        <v/>
      </c>
      <c r="O307" s="31" t="str">
        <f t="shared" si="96"/>
        <v/>
      </c>
      <c r="P307" s="30" t="str">
        <f t="shared" si="95"/>
        <v/>
      </c>
      <c r="Q307" s="30" t="str">
        <f t="shared" si="97"/>
        <v/>
      </c>
      <c r="R307" s="30" t="str">
        <f t="shared" si="98"/>
        <v/>
      </c>
      <c r="S307" s="31" t="str">
        <f t="shared" si="99"/>
        <v/>
      </c>
      <c r="T307" s="31" t="str">
        <f t="shared" si="100"/>
        <v/>
      </c>
      <c r="U307" s="31" t="str">
        <f t="shared" si="101"/>
        <v/>
      </c>
      <c r="V307" s="31" t="str">
        <f t="shared" si="102"/>
        <v/>
      </c>
      <c r="W307" s="31" t="e">
        <f t="shared" si="103"/>
        <v>#VALUE!</v>
      </c>
      <c r="X307" s="31" t="str">
        <f t="shared" si="104"/>
        <v/>
      </c>
      <c r="Y307" s="31" t="str">
        <f t="shared" si="105"/>
        <v/>
      </c>
      <c r="Z307" s="31" t="str">
        <f t="shared" si="106"/>
        <v/>
      </c>
      <c r="AA307" s="31" t="str">
        <f t="shared" si="107"/>
        <v/>
      </c>
      <c r="AB307" s="31" t="str">
        <f t="shared" si="108"/>
        <v/>
      </c>
      <c r="AC307" s="24"/>
      <c r="AD307" s="22"/>
      <c r="AE307" s="22"/>
    </row>
    <row r="308" spans="1:31" x14ac:dyDescent="0.25">
      <c r="A308" s="24"/>
      <c r="B308" s="51"/>
      <c r="C308" s="51"/>
      <c r="D308" s="51"/>
      <c r="E308" s="51"/>
      <c r="F308" s="51"/>
      <c r="G308" s="51"/>
      <c r="H308" s="51"/>
      <c r="I308" s="31" t="str">
        <f t="shared" si="90"/>
        <v/>
      </c>
      <c r="J308" s="30" t="str">
        <f t="shared" si="94"/>
        <v/>
      </c>
      <c r="K308" s="30" t="str">
        <f>IF(J308="","",IF(#REF!-J308&lt;=$C$10/IF($A$12=1,1,10),"ABOVE",IF(#REF!-J308&lt;=($C$14+$C$10/IF($A$12=1,1,10)),"CHAM","BELOW")))</f>
        <v/>
      </c>
      <c r="L308" s="30" t="str">
        <f t="shared" si="91"/>
        <v/>
      </c>
      <c r="M308" s="31" t="str">
        <f t="shared" si="92"/>
        <v/>
      </c>
      <c r="N308" s="31" t="str">
        <f t="shared" si="93"/>
        <v/>
      </c>
      <c r="O308" s="31" t="str">
        <f t="shared" si="96"/>
        <v/>
      </c>
      <c r="P308" s="30" t="str">
        <f t="shared" si="95"/>
        <v/>
      </c>
      <c r="Q308" s="30" t="str">
        <f t="shared" si="97"/>
        <v/>
      </c>
      <c r="R308" s="30" t="str">
        <f t="shared" si="98"/>
        <v/>
      </c>
      <c r="S308" s="31" t="str">
        <f t="shared" si="99"/>
        <v/>
      </c>
      <c r="T308" s="31" t="str">
        <f t="shared" si="100"/>
        <v/>
      </c>
      <c r="U308" s="31" t="str">
        <f t="shared" si="101"/>
        <v/>
      </c>
      <c r="V308" s="31" t="str">
        <f t="shared" si="102"/>
        <v/>
      </c>
      <c r="W308" s="31" t="e">
        <f t="shared" si="103"/>
        <v>#VALUE!</v>
      </c>
      <c r="X308" s="31" t="str">
        <f t="shared" si="104"/>
        <v/>
      </c>
      <c r="Y308" s="31" t="str">
        <f t="shared" si="105"/>
        <v/>
      </c>
      <c r="Z308" s="31" t="str">
        <f t="shared" si="106"/>
        <v/>
      </c>
      <c r="AA308" s="31" t="str">
        <f t="shared" si="107"/>
        <v/>
      </c>
      <c r="AB308" s="31" t="str">
        <f t="shared" si="108"/>
        <v/>
      </c>
      <c r="AC308" s="24"/>
      <c r="AD308" s="22"/>
      <c r="AE308" s="22"/>
    </row>
    <row r="309" spans="1:31" x14ac:dyDescent="0.25">
      <c r="A309" s="24"/>
      <c r="B309" s="51"/>
      <c r="C309" s="51"/>
      <c r="D309" s="51"/>
      <c r="E309" s="51"/>
      <c r="F309" s="51"/>
      <c r="G309" s="51"/>
      <c r="H309" s="51"/>
      <c r="I309" s="31" t="str">
        <f t="shared" si="90"/>
        <v/>
      </c>
      <c r="J309" s="30" t="str">
        <f t="shared" si="94"/>
        <v/>
      </c>
      <c r="K309" s="30" t="str">
        <f>IF(J309="","",IF(#REF!-J309&lt;=$C$10/IF($A$12=1,1,10),"ABOVE",IF(#REF!-J309&lt;=($C$14+$C$10/IF($A$12=1,1,10)),"CHAM","BELOW")))</f>
        <v/>
      </c>
      <c r="L309" s="30" t="str">
        <f t="shared" si="91"/>
        <v/>
      </c>
      <c r="M309" s="31" t="str">
        <f t="shared" si="92"/>
        <v/>
      </c>
      <c r="N309" s="31" t="str">
        <f t="shared" si="93"/>
        <v/>
      </c>
      <c r="O309" s="31" t="str">
        <f t="shared" si="96"/>
        <v/>
      </c>
      <c r="P309" s="30" t="str">
        <f t="shared" si="95"/>
        <v/>
      </c>
      <c r="Q309" s="30" t="str">
        <f t="shared" si="97"/>
        <v/>
      </c>
      <c r="R309" s="30" t="str">
        <f t="shared" si="98"/>
        <v/>
      </c>
      <c r="S309" s="31" t="str">
        <f t="shared" si="99"/>
        <v/>
      </c>
      <c r="T309" s="31" t="str">
        <f t="shared" si="100"/>
        <v/>
      </c>
      <c r="U309" s="31" t="str">
        <f t="shared" si="101"/>
        <v/>
      </c>
      <c r="V309" s="31" t="str">
        <f t="shared" si="102"/>
        <v/>
      </c>
      <c r="W309" s="31" t="e">
        <f t="shared" si="103"/>
        <v>#VALUE!</v>
      </c>
      <c r="X309" s="31" t="str">
        <f t="shared" si="104"/>
        <v/>
      </c>
      <c r="Y309" s="31" t="str">
        <f t="shared" si="105"/>
        <v/>
      </c>
      <c r="Z309" s="31" t="str">
        <f t="shared" si="106"/>
        <v/>
      </c>
      <c r="AA309" s="31" t="str">
        <f t="shared" si="107"/>
        <v/>
      </c>
      <c r="AB309" s="31" t="str">
        <f t="shared" si="108"/>
        <v/>
      </c>
      <c r="AC309" s="24"/>
      <c r="AD309" s="22"/>
      <c r="AE309" s="22"/>
    </row>
    <row r="310" spans="1:31" x14ac:dyDescent="0.25">
      <c r="A310" s="24"/>
      <c r="B310" s="51"/>
      <c r="C310" s="51"/>
      <c r="D310" s="51"/>
      <c r="E310" s="51"/>
      <c r="F310" s="51"/>
      <c r="G310" s="51"/>
      <c r="H310" s="51"/>
      <c r="I310" s="31" t="str">
        <f t="shared" si="90"/>
        <v/>
      </c>
      <c r="J310" s="30" t="str">
        <f t="shared" si="94"/>
        <v/>
      </c>
      <c r="K310" s="30" t="str">
        <f>IF(J310="","",IF(#REF!-J310&lt;=$C$10/IF($A$12=1,1,10),"ABOVE",IF(#REF!-J310&lt;=($C$14+$C$10/IF($A$12=1,1,10)),"CHAM","BELOW")))</f>
        <v/>
      </c>
      <c r="L310" s="30" t="str">
        <f t="shared" si="91"/>
        <v/>
      </c>
      <c r="M310" s="31" t="str">
        <f t="shared" si="92"/>
        <v/>
      </c>
      <c r="N310" s="31" t="str">
        <f t="shared" si="93"/>
        <v/>
      </c>
      <c r="O310" s="31" t="str">
        <f t="shared" si="96"/>
        <v/>
      </c>
      <c r="P310" s="30" t="str">
        <f t="shared" si="95"/>
        <v/>
      </c>
      <c r="Q310" s="30" t="str">
        <f t="shared" si="97"/>
        <v/>
      </c>
      <c r="R310" s="30" t="str">
        <f t="shared" si="98"/>
        <v/>
      </c>
      <c r="S310" s="31" t="str">
        <f t="shared" si="99"/>
        <v/>
      </c>
      <c r="T310" s="31" t="str">
        <f t="shared" si="100"/>
        <v/>
      </c>
      <c r="U310" s="31" t="str">
        <f t="shared" si="101"/>
        <v/>
      </c>
      <c r="V310" s="31" t="str">
        <f t="shared" si="102"/>
        <v/>
      </c>
      <c r="W310" s="31" t="e">
        <f t="shared" si="103"/>
        <v>#VALUE!</v>
      </c>
      <c r="X310" s="31" t="str">
        <f t="shared" si="104"/>
        <v/>
      </c>
      <c r="Y310" s="31" t="str">
        <f t="shared" si="105"/>
        <v/>
      </c>
      <c r="Z310" s="31" t="str">
        <f t="shared" si="106"/>
        <v/>
      </c>
      <c r="AA310" s="31" t="str">
        <f t="shared" si="107"/>
        <v/>
      </c>
      <c r="AB310" s="31" t="str">
        <f t="shared" si="108"/>
        <v/>
      </c>
      <c r="AC310" s="24"/>
      <c r="AD310" s="22"/>
      <c r="AE310" s="22"/>
    </row>
    <row r="311" spans="1:31" x14ac:dyDescent="0.25">
      <c r="A311" s="24"/>
      <c r="B311" s="51"/>
      <c r="C311" s="51"/>
      <c r="D311" s="51"/>
      <c r="E311" s="51"/>
      <c r="F311" s="51"/>
      <c r="G311" s="51"/>
      <c r="H311" s="51"/>
      <c r="I311" s="31" t="str">
        <f t="shared" si="90"/>
        <v/>
      </c>
      <c r="J311" s="30" t="str">
        <f t="shared" si="94"/>
        <v/>
      </c>
      <c r="K311" s="30" t="str">
        <f>IF(J311="","",IF(#REF!-J311&lt;=$C$10/IF($A$12=1,1,10),"ABOVE",IF(#REF!-J311&lt;=($C$14+$C$10/IF($A$12=1,1,10)),"CHAM","BELOW")))</f>
        <v/>
      </c>
      <c r="L311" s="30" t="str">
        <f t="shared" si="91"/>
        <v/>
      </c>
      <c r="M311" s="31" t="str">
        <f t="shared" si="92"/>
        <v/>
      </c>
      <c r="N311" s="31" t="str">
        <f t="shared" si="93"/>
        <v/>
      </c>
      <c r="O311" s="31" t="str">
        <f t="shared" si="96"/>
        <v/>
      </c>
      <c r="P311" s="30" t="str">
        <f t="shared" si="95"/>
        <v/>
      </c>
      <c r="Q311" s="30" t="str">
        <f t="shared" si="97"/>
        <v/>
      </c>
      <c r="R311" s="30" t="str">
        <f t="shared" si="98"/>
        <v/>
      </c>
      <c r="S311" s="31" t="str">
        <f t="shared" si="99"/>
        <v/>
      </c>
      <c r="T311" s="31" t="str">
        <f t="shared" si="100"/>
        <v/>
      </c>
      <c r="U311" s="31" t="str">
        <f t="shared" si="101"/>
        <v/>
      </c>
      <c r="V311" s="31" t="str">
        <f t="shared" si="102"/>
        <v/>
      </c>
      <c r="W311" s="31" t="e">
        <f t="shared" si="103"/>
        <v>#VALUE!</v>
      </c>
      <c r="X311" s="31" t="str">
        <f t="shared" si="104"/>
        <v/>
      </c>
      <c r="Y311" s="31" t="str">
        <f t="shared" si="105"/>
        <v/>
      </c>
      <c r="Z311" s="31" t="str">
        <f t="shared" si="106"/>
        <v/>
      </c>
      <c r="AA311" s="31" t="str">
        <f t="shared" si="107"/>
        <v/>
      </c>
      <c r="AB311" s="31" t="str">
        <f t="shared" si="108"/>
        <v/>
      </c>
      <c r="AC311" s="24"/>
      <c r="AD311" s="22"/>
      <c r="AE311" s="22"/>
    </row>
    <row r="312" spans="1:31" x14ac:dyDescent="0.25">
      <c r="A312" s="24"/>
      <c r="B312" s="51"/>
      <c r="C312" s="51"/>
      <c r="D312" s="51"/>
      <c r="E312" s="51"/>
      <c r="F312" s="51"/>
      <c r="G312" s="51"/>
      <c r="H312" s="51"/>
      <c r="I312" s="31" t="str">
        <f t="shared" si="90"/>
        <v/>
      </c>
      <c r="J312" s="30" t="str">
        <f t="shared" si="94"/>
        <v/>
      </c>
      <c r="K312" s="30" t="str">
        <f>IF(J312="","",IF(#REF!-J312&lt;=$C$10/IF($A$12=1,1,10),"ABOVE",IF(#REF!-J312&lt;=($C$14+$C$10/IF($A$12=1,1,10)),"CHAM","BELOW")))</f>
        <v/>
      </c>
      <c r="L312" s="30" t="str">
        <f t="shared" si="91"/>
        <v/>
      </c>
      <c r="M312" s="31" t="str">
        <f t="shared" si="92"/>
        <v/>
      </c>
      <c r="N312" s="31" t="str">
        <f t="shared" si="93"/>
        <v/>
      </c>
      <c r="O312" s="31" t="str">
        <f t="shared" si="96"/>
        <v/>
      </c>
      <c r="P312" s="30" t="str">
        <f t="shared" si="95"/>
        <v/>
      </c>
      <c r="Q312" s="30" t="str">
        <f t="shared" si="97"/>
        <v/>
      </c>
      <c r="R312" s="30" t="str">
        <f t="shared" si="98"/>
        <v/>
      </c>
      <c r="S312" s="31" t="str">
        <f t="shared" si="99"/>
        <v/>
      </c>
      <c r="T312" s="31" t="str">
        <f t="shared" si="100"/>
        <v/>
      </c>
      <c r="U312" s="31" t="str">
        <f t="shared" si="101"/>
        <v/>
      </c>
      <c r="V312" s="31" t="str">
        <f t="shared" si="102"/>
        <v/>
      </c>
      <c r="W312" s="31" t="e">
        <f t="shared" si="103"/>
        <v>#VALUE!</v>
      </c>
      <c r="X312" s="31" t="str">
        <f t="shared" si="104"/>
        <v/>
      </c>
      <c r="Y312" s="31" t="str">
        <f t="shared" si="105"/>
        <v/>
      </c>
      <c r="Z312" s="31" t="str">
        <f t="shared" si="106"/>
        <v/>
      </c>
      <c r="AA312" s="31" t="str">
        <f t="shared" si="107"/>
        <v/>
      </c>
      <c r="AB312" s="31" t="str">
        <f t="shared" si="108"/>
        <v/>
      </c>
      <c r="AC312" s="24"/>
      <c r="AD312" s="22"/>
      <c r="AE312" s="22"/>
    </row>
    <row r="313" spans="1:31" x14ac:dyDescent="0.25">
      <c r="A313" s="24"/>
      <c r="B313" s="51"/>
      <c r="C313" s="51"/>
      <c r="D313" s="51"/>
      <c r="E313" s="51"/>
      <c r="F313" s="51"/>
      <c r="G313" s="51"/>
      <c r="H313" s="51"/>
      <c r="I313" s="31" t="str">
        <f t="shared" si="90"/>
        <v/>
      </c>
      <c r="J313" s="30" t="str">
        <f t="shared" si="94"/>
        <v/>
      </c>
      <c r="K313" s="30" t="str">
        <f>IF(J313="","",IF(#REF!-J313&lt;=$C$10/IF($A$12=1,1,10),"ABOVE",IF(#REF!-J313&lt;=($C$14+$C$10/IF($A$12=1,1,10)),"CHAM","BELOW")))</f>
        <v/>
      </c>
      <c r="L313" s="30" t="str">
        <f t="shared" si="91"/>
        <v/>
      </c>
      <c r="M313" s="31" t="str">
        <f t="shared" si="92"/>
        <v/>
      </c>
      <c r="N313" s="31" t="str">
        <f t="shared" si="93"/>
        <v/>
      </c>
      <c r="O313" s="31" t="str">
        <f t="shared" si="96"/>
        <v/>
      </c>
      <c r="P313" s="30" t="str">
        <f t="shared" si="95"/>
        <v/>
      </c>
      <c r="Q313" s="30" t="str">
        <f t="shared" si="97"/>
        <v/>
      </c>
      <c r="R313" s="30" t="str">
        <f t="shared" si="98"/>
        <v/>
      </c>
      <c r="S313" s="31" t="str">
        <f t="shared" si="99"/>
        <v/>
      </c>
      <c r="T313" s="31" t="str">
        <f t="shared" si="100"/>
        <v/>
      </c>
      <c r="U313" s="31" t="str">
        <f t="shared" si="101"/>
        <v/>
      </c>
      <c r="V313" s="31" t="str">
        <f t="shared" si="102"/>
        <v/>
      </c>
      <c r="W313" s="31" t="e">
        <f t="shared" si="103"/>
        <v>#VALUE!</v>
      </c>
      <c r="X313" s="31" t="str">
        <f t="shared" si="104"/>
        <v/>
      </c>
      <c r="Y313" s="31" t="str">
        <f t="shared" si="105"/>
        <v/>
      </c>
      <c r="Z313" s="31" t="str">
        <f t="shared" si="106"/>
        <v/>
      </c>
      <c r="AA313" s="31" t="str">
        <f t="shared" si="107"/>
        <v/>
      </c>
      <c r="AB313" s="31" t="str">
        <f t="shared" si="108"/>
        <v/>
      </c>
      <c r="AC313" s="24"/>
      <c r="AD313" s="22"/>
      <c r="AE313" s="22"/>
    </row>
    <row r="314" spans="1:31" x14ac:dyDescent="0.25">
      <c r="A314" s="24"/>
      <c r="B314" s="51"/>
      <c r="C314" s="51"/>
      <c r="D314" s="51"/>
      <c r="E314" s="51"/>
      <c r="F314" s="51"/>
      <c r="G314" s="51"/>
      <c r="H314" s="51"/>
      <c r="I314" s="31" t="str">
        <f t="shared" si="90"/>
        <v/>
      </c>
      <c r="J314" s="30" t="str">
        <f t="shared" si="94"/>
        <v/>
      </c>
      <c r="K314" s="30" t="str">
        <f>IF(J314="","",IF(#REF!-J314&lt;=$C$10/IF($A$12=1,1,10),"ABOVE",IF(#REF!-J314&lt;=($C$14+$C$10/IF($A$12=1,1,10)),"CHAM","BELOW")))</f>
        <v/>
      </c>
      <c r="L314" s="30" t="str">
        <f t="shared" si="91"/>
        <v/>
      </c>
      <c r="M314" s="31" t="str">
        <f t="shared" si="92"/>
        <v/>
      </c>
      <c r="N314" s="31" t="str">
        <f t="shared" si="93"/>
        <v/>
      </c>
      <c r="O314" s="31" t="str">
        <f t="shared" si="96"/>
        <v/>
      </c>
      <c r="P314" s="30" t="str">
        <f t="shared" si="95"/>
        <v/>
      </c>
      <c r="Q314" s="30" t="str">
        <f t="shared" si="97"/>
        <v/>
      </c>
      <c r="R314" s="30" t="str">
        <f t="shared" si="98"/>
        <v/>
      </c>
      <c r="S314" s="31" t="str">
        <f t="shared" si="99"/>
        <v/>
      </c>
      <c r="T314" s="31" t="str">
        <f t="shared" si="100"/>
        <v/>
      </c>
      <c r="U314" s="31" t="str">
        <f t="shared" si="101"/>
        <v/>
      </c>
      <c r="V314" s="31" t="str">
        <f t="shared" si="102"/>
        <v/>
      </c>
      <c r="W314" s="31" t="e">
        <f t="shared" si="103"/>
        <v>#VALUE!</v>
      </c>
      <c r="X314" s="31" t="str">
        <f t="shared" si="104"/>
        <v/>
      </c>
      <c r="Y314" s="31" t="str">
        <f t="shared" si="105"/>
        <v/>
      </c>
      <c r="Z314" s="31" t="str">
        <f t="shared" si="106"/>
        <v/>
      </c>
      <c r="AA314" s="31" t="str">
        <f t="shared" si="107"/>
        <v/>
      </c>
      <c r="AB314" s="31" t="str">
        <f t="shared" si="108"/>
        <v/>
      </c>
      <c r="AC314" s="24"/>
      <c r="AD314" s="22"/>
      <c r="AE314" s="22"/>
    </row>
    <row r="315" spans="1:31" x14ac:dyDescent="0.25">
      <c r="A315" s="24"/>
      <c r="B315" s="51"/>
      <c r="C315" s="51"/>
      <c r="D315" s="51"/>
      <c r="E315" s="51"/>
      <c r="F315" s="51"/>
      <c r="G315" s="51"/>
      <c r="H315" s="51"/>
      <c r="I315" s="31" t="str">
        <f t="shared" si="90"/>
        <v/>
      </c>
      <c r="J315" s="30" t="str">
        <f t="shared" si="94"/>
        <v/>
      </c>
      <c r="K315" s="30" t="str">
        <f>IF(J315="","",IF(#REF!-J315&lt;=$C$10/IF($A$12=1,1,10),"ABOVE",IF(#REF!-J315&lt;=($C$14+$C$10/IF($A$12=1,1,10)),"CHAM","BELOW")))</f>
        <v/>
      </c>
      <c r="L315" s="30" t="str">
        <f t="shared" si="91"/>
        <v/>
      </c>
      <c r="M315" s="31" t="str">
        <f t="shared" si="92"/>
        <v/>
      </c>
      <c r="N315" s="31" t="str">
        <f t="shared" si="93"/>
        <v/>
      </c>
      <c r="O315" s="31" t="str">
        <f t="shared" si="96"/>
        <v/>
      </c>
      <c r="P315" s="30" t="str">
        <f t="shared" si="95"/>
        <v/>
      </c>
      <c r="Q315" s="30" t="str">
        <f t="shared" si="97"/>
        <v/>
      </c>
      <c r="R315" s="30" t="str">
        <f t="shared" si="98"/>
        <v/>
      </c>
      <c r="S315" s="31" t="str">
        <f t="shared" si="99"/>
        <v/>
      </c>
      <c r="T315" s="31" t="str">
        <f t="shared" si="100"/>
        <v/>
      </c>
      <c r="U315" s="31" t="str">
        <f t="shared" si="101"/>
        <v/>
      </c>
      <c r="V315" s="31" t="str">
        <f t="shared" si="102"/>
        <v/>
      </c>
      <c r="W315" s="31" t="e">
        <f t="shared" si="103"/>
        <v>#VALUE!</v>
      </c>
      <c r="X315" s="31" t="str">
        <f t="shared" si="104"/>
        <v/>
      </c>
      <c r="Y315" s="31" t="str">
        <f t="shared" si="105"/>
        <v/>
      </c>
      <c r="Z315" s="31" t="str">
        <f t="shared" si="106"/>
        <v/>
      </c>
      <c r="AA315" s="31" t="str">
        <f t="shared" si="107"/>
        <v/>
      </c>
      <c r="AB315" s="31" t="str">
        <f t="shared" si="108"/>
        <v/>
      </c>
      <c r="AC315" s="24"/>
      <c r="AD315" s="22"/>
      <c r="AE315" s="22"/>
    </row>
    <row r="316" spans="1:31" x14ac:dyDescent="0.25">
      <c r="A316" s="24"/>
      <c r="B316" s="51"/>
      <c r="C316" s="51"/>
      <c r="D316" s="51"/>
      <c r="E316" s="51"/>
      <c r="F316" s="51"/>
      <c r="G316" s="51"/>
      <c r="H316" s="51"/>
      <c r="I316" s="31" t="str">
        <f t="shared" si="90"/>
        <v/>
      </c>
      <c r="J316" s="30" t="str">
        <f t="shared" si="94"/>
        <v/>
      </c>
      <c r="K316" s="30" t="str">
        <f>IF(J316="","",IF(#REF!-J316&lt;=$C$10/IF($A$12=1,1,10),"ABOVE",IF(#REF!-J316&lt;=($C$14+$C$10/IF($A$12=1,1,10)),"CHAM","BELOW")))</f>
        <v/>
      </c>
      <c r="L316" s="30" t="str">
        <f t="shared" si="91"/>
        <v/>
      </c>
      <c r="M316" s="31" t="str">
        <f t="shared" si="92"/>
        <v/>
      </c>
      <c r="N316" s="31" t="str">
        <f t="shared" si="93"/>
        <v/>
      </c>
      <c r="O316" s="31" t="str">
        <f t="shared" si="96"/>
        <v/>
      </c>
      <c r="P316" s="30" t="str">
        <f t="shared" si="95"/>
        <v/>
      </c>
      <c r="Q316" s="30" t="str">
        <f t="shared" si="97"/>
        <v/>
      </c>
      <c r="R316" s="30" t="str">
        <f t="shared" si="98"/>
        <v/>
      </c>
      <c r="S316" s="31" t="str">
        <f t="shared" si="99"/>
        <v/>
      </c>
      <c r="T316" s="31" t="str">
        <f t="shared" si="100"/>
        <v/>
      </c>
      <c r="U316" s="31" t="str">
        <f t="shared" si="101"/>
        <v/>
      </c>
      <c r="V316" s="31" t="str">
        <f t="shared" si="102"/>
        <v/>
      </c>
      <c r="W316" s="31" t="e">
        <f t="shared" si="103"/>
        <v>#VALUE!</v>
      </c>
      <c r="X316" s="31" t="str">
        <f t="shared" si="104"/>
        <v/>
      </c>
      <c r="Y316" s="31" t="str">
        <f t="shared" si="105"/>
        <v/>
      </c>
      <c r="Z316" s="31" t="str">
        <f t="shared" si="106"/>
        <v/>
      </c>
      <c r="AA316" s="31" t="str">
        <f t="shared" si="107"/>
        <v/>
      </c>
      <c r="AB316" s="31" t="str">
        <f t="shared" si="108"/>
        <v/>
      </c>
      <c r="AC316" s="24"/>
      <c r="AD316" s="22"/>
      <c r="AE316" s="22"/>
    </row>
    <row r="317" spans="1:31" x14ac:dyDescent="0.25">
      <c r="A317" s="24"/>
      <c r="B317" s="51"/>
      <c r="C317" s="51"/>
      <c r="D317" s="51"/>
      <c r="E317" s="51"/>
      <c r="F317" s="51"/>
      <c r="G317" s="51"/>
      <c r="H317" s="51"/>
      <c r="I317" s="24"/>
      <c r="J317" s="30" t="str">
        <f>IFERROR(IF(J316-1&gt;=0, J316-1,""),"")</f>
        <v/>
      </c>
      <c r="K317" s="24"/>
      <c r="L317" s="24"/>
      <c r="M317" s="24"/>
      <c r="N317" s="24"/>
      <c r="O317" s="31" t="str">
        <f t="shared" si="96"/>
        <v/>
      </c>
      <c r="P317" s="30" t="str">
        <f t="shared" si="95"/>
        <v/>
      </c>
      <c r="Q317" s="30" t="str">
        <f t="shared" si="97"/>
        <v/>
      </c>
      <c r="R317" s="30" t="str">
        <f t="shared" si="98"/>
        <v/>
      </c>
      <c r="S317" s="31" t="str">
        <f t="shared" si="99"/>
        <v/>
      </c>
      <c r="T317" s="31" t="str">
        <f t="shared" si="100"/>
        <v/>
      </c>
      <c r="U317" s="31" t="str">
        <f t="shared" si="101"/>
        <v/>
      </c>
      <c r="V317" s="31" t="str">
        <f t="shared" si="102"/>
        <v/>
      </c>
      <c r="W317" s="31" t="e">
        <f t="shared" si="103"/>
        <v>#VALUE!</v>
      </c>
      <c r="X317" s="31" t="str">
        <f t="shared" si="104"/>
        <v/>
      </c>
      <c r="Y317" s="31" t="str">
        <f t="shared" si="105"/>
        <v/>
      </c>
      <c r="Z317" s="31" t="str">
        <f t="shared" si="106"/>
        <v/>
      </c>
      <c r="AA317" s="31" t="str">
        <f t="shared" si="107"/>
        <v/>
      </c>
      <c r="AB317" s="31" t="str">
        <f t="shared" si="108"/>
        <v/>
      </c>
      <c r="AC317" s="24"/>
      <c r="AD317" s="22"/>
      <c r="AE317" s="22"/>
    </row>
    <row r="318" spans="1:31" x14ac:dyDescent="0.25">
      <c r="A318" s="24"/>
      <c r="B318" s="51"/>
      <c r="C318" s="51"/>
      <c r="D318" s="51"/>
      <c r="E318" s="51"/>
      <c r="F318" s="51"/>
      <c r="G318" s="51"/>
      <c r="H318" s="51"/>
      <c r="I318" s="24"/>
      <c r="J318" s="30" t="str">
        <f>IFERROR(IF(J317-1&gt;=0, J317-1,""),"")</f>
        <v/>
      </c>
      <c r="K318" s="24"/>
      <c r="L318" s="24"/>
      <c r="M318" s="24"/>
      <c r="N318" s="24"/>
      <c r="O318" s="31" t="str">
        <f t="shared" si="96"/>
        <v/>
      </c>
      <c r="P318" s="30" t="str">
        <f t="shared" si="95"/>
        <v/>
      </c>
      <c r="Q318" s="30" t="str">
        <f t="shared" si="97"/>
        <v/>
      </c>
      <c r="R318" s="30" t="str">
        <f t="shared" si="98"/>
        <v/>
      </c>
      <c r="S318" s="31" t="str">
        <f t="shared" si="99"/>
        <v/>
      </c>
      <c r="T318" s="31" t="str">
        <f t="shared" si="100"/>
        <v/>
      </c>
      <c r="U318" s="31" t="str">
        <f t="shared" si="101"/>
        <v/>
      </c>
      <c r="V318" s="31" t="str">
        <f t="shared" si="102"/>
        <v/>
      </c>
      <c r="W318" s="31" t="e">
        <f t="shared" si="103"/>
        <v>#VALUE!</v>
      </c>
      <c r="X318" s="31" t="str">
        <f t="shared" si="104"/>
        <v/>
      </c>
      <c r="Y318" s="31" t="str">
        <f t="shared" si="105"/>
        <v/>
      </c>
      <c r="Z318" s="31" t="str">
        <f t="shared" si="106"/>
        <v/>
      </c>
      <c r="AA318" s="31" t="str">
        <f t="shared" si="107"/>
        <v/>
      </c>
      <c r="AB318" s="31" t="str">
        <f t="shared" si="108"/>
        <v/>
      </c>
      <c r="AC318" s="24"/>
      <c r="AD318" s="22"/>
      <c r="AE318" s="22"/>
    </row>
    <row r="319" spans="1:31" x14ac:dyDescent="0.25">
      <c r="A319" s="24"/>
      <c r="B319" s="51"/>
      <c r="C319" s="51"/>
      <c r="D319" s="51"/>
      <c r="E319" s="51"/>
      <c r="F319" s="51"/>
      <c r="G319" s="51"/>
      <c r="H319" s="51"/>
      <c r="I319" s="24"/>
      <c r="J319" s="30" t="str">
        <f>IFERROR(IF(J318-1&gt;=0, J318-1,""),"")</f>
        <v/>
      </c>
      <c r="K319" s="24"/>
      <c r="L319" s="24"/>
      <c r="M319" s="24"/>
      <c r="N319" s="24"/>
      <c r="O319" s="51"/>
      <c r="P319" s="51"/>
      <c r="Q319" s="51"/>
      <c r="R319" s="51"/>
      <c r="S319" s="51"/>
      <c r="T319" s="51"/>
      <c r="U319" s="51"/>
      <c r="V319" s="51"/>
      <c r="W319" s="51"/>
      <c r="X319" s="51"/>
      <c r="Y319" s="51"/>
      <c r="Z319" s="51"/>
      <c r="AA319" s="51"/>
      <c r="AB319" s="51"/>
      <c r="AC319" s="24"/>
      <c r="AD319" s="22"/>
      <c r="AE319" s="22"/>
    </row>
    <row r="320" spans="1:31" x14ac:dyDescent="0.25">
      <c r="A320" s="24"/>
      <c r="B320" s="51"/>
      <c r="C320" s="51"/>
      <c r="D320" s="51"/>
      <c r="E320" s="51"/>
      <c r="F320" s="51"/>
      <c r="G320" s="51"/>
      <c r="H320" s="51"/>
      <c r="I320" s="24"/>
      <c r="J320" s="30" t="str">
        <f>IFERROR(IF(J319-1&gt;=0, J319-1,""),"")</f>
        <v/>
      </c>
      <c r="K320" s="24"/>
      <c r="L320" s="24"/>
      <c r="M320" s="24"/>
      <c r="N320" s="24"/>
      <c r="O320" s="51"/>
      <c r="P320" s="51"/>
      <c r="Q320" s="51"/>
      <c r="R320" s="51"/>
      <c r="S320" s="51"/>
      <c r="T320" s="51"/>
      <c r="U320" s="51"/>
      <c r="V320" s="51"/>
      <c r="W320" s="51"/>
      <c r="X320" s="51"/>
      <c r="Y320" s="51"/>
      <c r="Z320" s="51"/>
      <c r="AA320" s="51"/>
      <c r="AB320" s="51"/>
      <c r="AC320" s="24"/>
      <c r="AD320" s="22"/>
      <c r="AE320" s="22"/>
    </row>
    <row r="321" spans="1:31" x14ac:dyDescent="0.25">
      <c r="A321" s="24"/>
      <c r="B321" s="51"/>
      <c r="C321" s="51"/>
      <c r="D321" s="51"/>
      <c r="E321" s="51"/>
      <c r="F321" s="51"/>
      <c r="G321" s="51"/>
      <c r="H321" s="51"/>
      <c r="I321" s="24"/>
      <c r="J321" s="24"/>
      <c r="K321" s="24"/>
      <c r="L321" s="24"/>
      <c r="M321" s="24"/>
      <c r="N321" s="24"/>
      <c r="O321" s="51"/>
      <c r="P321" s="51"/>
      <c r="Q321" s="51"/>
      <c r="R321" s="51"/>
      <c r="S321" s="51"/>
      <c r="T321" s="51"/>
      <c r="U321" s="51"/>
      <c r="V321" s="51"/>
      <c r="W321" s="51"/>
      <c r="X321" s="51"/>
      <c r="Y321" s="51"/>
      <c r="Z321" s="51"/>
      <c r="AA321" s="51"/>
      <c r="AB321" s="51"/>
      <c r="AC321" s="24"/>
      <c r="AD321" s="22"/>
      <c r="AE321" s="22"/>
    </row>
    <row r="322" spans="1:31" x14ac:dyDescent="0.25">
      <c r="A322" s="24"/>
      <c r="B322" s="51"/>
      <c r="C322" s="51"/>
      <c r="D322" s="51"/>
      <c r="E322" s="51"/>
      <c r="F322" s="51"/>
      <c r="G322" s="51"/>
      <c r="H322" s="51"/>
      <c r="I322" s="24"/>
      <c r="J322" s="24"/>
      <c r="K322" s="24"/>
      <c r="L322" s="24"/>
      <c r="M322" s="24"/>
      <c r="N322" s="24"/>
      <c r="O322" s="51"/>
      <c r="P322" s="51"/>
      <c r="Q322" s="51"/>
      <c r="R322" s="51"/>
      <c r="S322" s="51"/>
      <c r="T322" s="51"/>
      <c r="U322" s="51"/>
      <c r="V322" s="51"/>
      <c r="W322" s="51"/>
      <c r="X322" s="51"/>
      <c r="Y322" s="51"/>
      <c r="Z322" s="51"/>
      <c r="AA322" s="51"/>
      <c r="AB322" s="51"/>
      <c r="AC322" s="24"/>
      <c r="AD322" s="22"/>
      <c r="AE322" s="22"/>
    </row>
    <row r="323" spans="1:31" x14ac:dyDescent="0.25">
      <c r="A323" s="24"/>
      <c r="B323" s="51"/>
      <c r="C323" s="51"/>
      <c r="D323" s="51"/>
      <c r="E323" s="51"/>
      <c r="F323" s="51"/>
      <c r="G323" s="51"/>
      <c r="H323" s="51"/>
      <c r="I323" s="24"/>
      <c r="J323" s="24"/>
      <c r="K323" s="24"/>
      <c r="L323" s="24"/>
      <c r="M323" s="24"/>
      <c r="N323" s="24"/>
      <c r="O323" s="51"/>
      <c r="P323" s="51"/>
      <c r="Q323" s="51"/>
      <c r="R323" s="51"/>
      <c r="S323" s="51"/>
      <c r="T323" s="51"/>
      <c r="U323" s="51"/>
      <c r="V323" s="51"/>
      <c r="W323" s="51"/>
      <c r="X323" s="51"/>
      <c r="Y323" s="51"/>
      <c r="Z323" s="51"/>
      <c r="AA323" s="51"/>
      <c r="AB323" s="51"/>
      <c r="AC323" s="24"/>
      <c r="AD323" s="22"/>
      <c r="AE323" s="22"/>
    </row>
    <row r="324" spans="1:31" x14ac:dyDescent="0.25">
      <c r="A324" s="24"/>
      <c r="B324" s="51"/>
      <c r="C324" s="51"/>
      <c r="D324" s="51"/>
      <c r="E324" s="51"/>
      <c r="F324" s="51"/>
      <c r="G324" s="51"/>
      <c r="H324" s="51"/>
      <c r="I324" s="24"/>
      <c r="J324" s="24"/>
      <c r="K324" s="24"/>
      <c r="L324" s="24"/>
      <c r="M324" s="24"/>
      <c r="N324" s="24"/>
      <c r="O324" s="51"/>
      <c r="P324" s="51"/>
      <c r="Q324" s="51"/>
      <c r="R324" s="51"/>
      <c r="S324" s="51"/>
      <c r="T324" s="51"/>
      <c r="U324" s="51"/>
      <c r="V324" s="51"/>
      <c r="W324" s="51"/>
      <c r="X324" s="51"/>
      <c r="Y324" s="51"/>
      <c r="Z324" s="51"/>
      <c r="AA324" s="51"/>
      <c r="AB324" s="51"/>
      <c r="AC324" s="24"/>
      <c r="AD324" s="22"/>
      <c r="AE324" s="22"/>
    </row>
    <row r="325" spans="1:31" x14ac:dyDescent="0.25">
      <c r="A325" s="24"/>
      <c r="B325" s="51"/>
      <c r="C325" s="51"/>
      <c r="D325" s="51"/>
      <c r="E325" s="51"/>
      <c r="F325" s="51"/>
      <c r="G325" s="51"/>
      <c r="H325" s="51"/>
      <c r="I325" s="24"/>
      <c r="J325" s="24"/>
      <c r="K325" s="24"/>
      <c r="L325" s="24"/>
      <c r="M325" s="24"/>
      <c r="N325" s="24"/>
      <c r="O325" s="51"/>
      <c r="P325" s="51"/>
      <c r="Q325" s="51"/>
      <c r="R325" s="51"/>
      <c r="S325" s="51"/>
      <c r="T325" s="51"/>
      <c r="U325" s="51"/>
      <c r="V325" s="51"/>
      <c r="W325" s="51"/>
      <c r="X325" s="51"/>
      <c r="Y325" s="51"/>
      <c r="Z325" s="51"/>
      <c r="AA325" s="51"/>
      <c r="AB325" s="51"/>
      <c r="AC325" s="24"/>
      <c r="AD325" s="22"/>
      <c r="AE325" s="22"/>
    </row>
    <row r="326" spans="1:31" x14ac:dyDescent="0.25">
      <c r="A326" s="24"/>
      <c r="B326" s="51"/>
      <c r="C326" s="51"/>
      <c r="D326" s="51"/>
      <c r="E326" s="51"/>
      <c r="F326" s="51"/>
      <c r="G326" s="51"/>
      <c r="H326" s="51"/>
      <c r="I326" s="24"/>
      <c r="J326" s="24"/>
      <c r="K326" s="24"/>
      <c r="L326" s="24"/>
      <c r="M326" s="24"/>
      <c r="N326" s="24"/>
      <c r="O326" s="51"/>
      <c r="P326" s="51"/>
      <c r="Q326" s="51"/>
      <c r="R326" s="51"/>
      <c r="S326" s="51"/>
      <c r="T326" s="51"/>
      <c r="U326" s="51"/>
      <c r="V326" s="51"/>
      <c r="W326" s="51"/>
      <c r="X326" s="51"/>
      <c r="Y326" s="51"/>
      <c r="Z326" s="51"/>
      <c r="AA326" s="51"/>
      <c r="AB326" s="51"/>
      <c r="AC326" s="24"/>
      <c r="AD326" s="22"/>
      <c r="AE326" s="22"/>
    </row>
    <row r="327" spans="1:31" x14ac:dyDescent="0.25">
      <c r="A327" s="24"/>
      <c r="B327" s="51"/>
      <c r="C327" s="51"/>
      <c r="D327" s="51"/>
      <c r="E327" s="51"/>
      <c r="F327" s="51"/>
      <c r="G327" s="51"/>
      <c r="H327" s="51"/>
      <c r="I327" s="24"/>
      <c r="J327" s="24"/>
      <c r="K327" s="24"/>
      <c r="L327" s="24"/>
      <c r="M327" s="24"/>
      <c r="N327" s="24"/>
      <c r="O327" s="51"/>
      <c r="P327" s="51"/>
      <c r="Q327" s="51"/>
      <c r="R327" s="51"/>
      <c r="S327" s="51"/>
      <c r="T327" s="51"/>
      <c r="U327" s="51"/>
      <c r="V327" s="51"/>
      <c r="W327" s="51"/>
      <c r="X327" s="51"/>
      <c r="Y327" s="51"/>
      <c r="Z327" s="51"/>
      <c r="AA327" s="51"/>
      <c r="AB327" s="51"/>
      <c r="AC327" s="24"/>
      <c r="AD327" s="22"/>
      <c r="AE327" s="22"/>
    </row>
    <row r="328" spans="1:31" x14ac:dyDescent="0.25">
      <c r="A328" s="24"/>
      <c r="B328" s="51"/>
      <c r="C328" s="51"/>
      <c r="D328" s="51"/>
      <c r="E328" s="51"/>
      <c r="F328" s="51"/>
      <c r="G328" s="51"/>
      <c r="H328" s="51"/>
      <c r="I328" s="24"/>
      <c r="J328" s="24"/>
      <c r="K328" s="24"/>
      <c r="L328" s="24"/>
      <c r="M328" s="24"/>
      <c r="N328" s="24"/>
      <c r="O328" s="51"/>
      <c r="P328" s="51"/>
      <c r="Q328" s="51"/>
      <c r="R328" s="51"/>
      <c r="S328" s="51"/>
      <c r="T328" s="51"/>
      <c r="U328" s="51"/>
      <c r="V328" s="51"/>
      <c r="W328" s="51"/>
      <c r="X328" s="51"/>
      <c r="Y328" s="51"/>
      <c r="Z328" s="51"/>
      <c r="AA328" s="51"/>
      <c r="AB328" s="51"/>
      <c r="AC328" s="24"/>
      <c r="AD328" s="22"/>
      <c r="AE328" s="22"/>
    </row>
    <row r="329" spans="1:31" x14ac:dyDescent="0.25">
      <c r="A329" s="24"/>
      <c r="B329" s="51"/>
      <c r="C329" s="51"/>
      <c r="D329" s="51"/>
      <c r="E329" s="51"/>
      <c r="F329" s="51"/>
      <c r="G329" s="51"/>
      <c r="H329" s="51"/>
      <c r="I329" s="24"/>
      <c r="J329" s="24"/>
      <c r="K329" s="24"/>
      <c r="L329" s="24"/>
      <c r="M329" s="24"/>
      <c r="N329" s="24"/>
      <c r="O329" s="51"/>
      <c r="P329" s="51"/>
      <c r="Q329" s="51"/>
      <c r="R329" s="51"/>
      <c r="S329" s="51"/>
      <c r="T329" s="51"/>
      <c r="U329" s="51"/>
      <c r="V329" s="51"/>
      <c r="W329" s="51"/>
      <c r="X329" s="51"/>
      <c r="Y329" s="51"/>
      <c r="Z329" s="51"/>
      <c r="AA329" s="51"/>
      <c r="AB329" s="51"/>
      <c r="AC329" s="24"/>
      <c r="AD329" s="22"/>
      <c r="AE329" s="22"/>
    </row>
    <row r="330" spans="1:31" x14ac:dyDescent="0.25">
      <c r="A330" s="24"/>
      <c r="B330" s="51"/>
      <c r="C330" s="51"/>
      <c r="D330" s="51"/>
      <c r="E330" s="51"/>
      <c r="F330" s="51"/>
      <c r="G330" s="51"/>
      <c r="H330" s="51"/>
      <c r="I330" s="24"/>
      <c r="J330" s="24"/>
      <c r="K330" s="24"/>
      <c r="L330" s="24"/>
      <c r="M330" s="24"/>
      <c r="N330" s="24"/>
      <c r="O330" s="51"/>
      <c r="P330" s="51"/>
      <c r="Q330" s="51"/>
      <c r="R330" s="51"/>
      <c r="S330" s="51"/>
      <c r="T330" s="51"/>
      <c r="U330" s="51"/>
      <c r="V330" s="51"/>
      <c r="W330" s="51"/>
      <c r="X330" s="51"/>
      <c r="Y330" s="51"/>
      <c r="Z330" s="51"/>
      <c r="AA330" s="51"/>
      <c r="AB330" s="51"/>
      <c r="AC330" s="24"/>
      <c r="AD330" s="22"/>
      <c r="AE330" s="22"/>
    </row>
    <row r="331" spans="1:31" x14ac:dyDescent="0.25">
      <c r="A331" s="24"/>
      <c r="B331" s="51"/>
      <c r="C331" s="51"/>
      <c r="D331" s="51"/>
      <c r="E331" s="51"/>
      <c r="F331" s="51"/>
      <c r="G331" s="51"/>
      <c r="H331" s="51"/>
      <c r="I331" s="24"/>
      <c r="J331" s="24"/>
      <c r="K331" s="24"/>
      <c r="L331" s="24"/>
      <c r="M331" s="24"/>
      <c r="N331" s="24"/>
      <c r="O331" s="51"/>
      <c r="P331" s="51"/>
      <c r="Q331" s="51"/>
      <c r="R331" s="51"/>
      <c r="S331" s="51"/>
      <c r="T331" s="51"/>
      <c r="U331" s="51"/>
      <c r="V331" s="51"/>
      <c r="W331" s="51"/>
      <c r="X331" s="51"/>
      <c r="Y331" s="51"/>
      <c r="Z331" s="51"/>
      <c r="AA331" s="51"/>
      <c r="AB331" s="51"/>
      <c r="AC331" s="24"/>
      <c r="AD331" s="22"/>
      <c r="AE331" s="22"/>
    </row>
    <row r="332" spans="1:31" x14ac:dyDescent="0.25">
      <c r="A332" s="24"/>
      <c r="B332" s="51"/>
      <c r="C332" s="51"/>
      <c r="D332" s="51"/>
      <c r="E332" s="51"/>
      <c r="F332" s="51"/>
      <c r="G332" s="51"/>
      <c r="H332" s="51"/>
      <c r="I332" s="24"/>
      <c r="J332" s="24"/>
      <c r="K332" s="24"/>
      <c r="L332" s="24"/>
      <c r="M332" s="24"/>
      <c r="N332" s="24"/>
      <c r="O332" s="51"/>
      <c r="P332" s="51"/>
      <c r="Q332" s="51"/>
      <c r="R332" s="51"/>
      <c r="S332" s="51"/>
      <c r="T332" s="51"/>
      <c r="U332" s="51"/>
      <c r="V332" s="51"/>
      <c r="W332" s="51"/>
      <c r="X332" s="51"/>
      <c r="Y332" s="51"/>
      <c r="Z332" s="51"/>
      <c r="AA332" s="51"/>
      <c r="AB332" s="51"/>
      <c r="AC332" s="24"/>
      <c r="AD332" s="22"/>
      <c r="AE332" s="22"/>
    </row>
    <row r="333" spans="1:31" x14ac:dyDescent="0.25">
      <c r="A333" s="24"/>
      <c r="B333" s="51"/>
      <c r="C333" s="51"/>
      <c r="D333" s="51"/>
      <c r="E333" s="51"/>
      <c r="F333" s="51"/>
      <c r="G333" s="51"/>
      <c r="H333" s="51"/>
      <c r="I333" s="24"/>
      <c r="J333" s="24"/>
      <c r="K333" s="24"/>
      <c r="L333" s="24"/>
      <c r="M333" s="24"/>
      <c r="N333" s="24"/>
      <c r="O333" s="51"/>
      <c r="P333" s="51"/>
      <c r="Q333" s="51"/>
      <c r="R333" s="51"/>
      <c r="S333" s="51"/>
      <c r="T333" s="51"/>
      <c r="U333" s="51"/>
      <c r="V333" s="51"/>
      <c r="W333" s="51"/>
      <c r="X333" s="51"/>
      <c r="Y333" s="51"/>
      <c r="Z333" s="51"/>
      <c r="AA333" s="51"/>
      <c r="AB333" s="51"/>
      <c r="AC333" s="24"/>
      <c r="AD333" s="22"/>
      <c r="AE333" s="22"/>
    </row>
    <row r="334" spans="1:31" x14ac:dyDescent="0.25">
      <c r="A334" s="24"/>
      <c r="B334" s="51"/>
      <c r="C334" s="51"/>
      <c r="D334" s="51"/>
      <c r="E334" s="51"/>
      <c r="F334" s="51"/>
      <c r="G334" s="51"/>
      <c r="H334" s="51"/>
      <c r="I334" s="24"/>
      <c r="J334" s="24"/>
      <c r="K334" s="24"/>
      <c r="L334" s="24"/>
      <c r="M334" s="24"/>
      <c r="N334" s="24"/>
      <c r="O334" s="51"/>
      <c r="P334" s="51"/>
      <c r="Q334" s="51"/>
      <c r="R334" s="51"/>
      <c r="S334" s="51"/>
      <c r="T334" s="51"/>
      <c r="U334" s="51"/>
      <c r="V334" s="51"/>
      <c r="W334" s="51"/>
      <c r="X334" s="51"/>
      <c r="Y334" s="51"/>
      <c r="Z334" s="51"/>
      <c r="AA334" s="51"/>
      <c r="AB334" s="51"/>
      <c r="AC334" s="24"/>
      <c r="AD334" s="22"/>
      <c r="AE334" s="22"/>
    </row>
    <row r="335" spans="1:31" x14ac:dyDescent="0.25">
      <c r="A335" s="24"/>
      <c r="B335" s="51"/>
      <c r="C335" s="51"/>
      <c r="D335" s="51"/>
      <c r="E335" s="51"/>
      <c r="F335" s="51"/>
      <c r="G335" s="51"/>
      <c r="H335" s="51"/>
      <c r="I335" s="24"/>
      <c r="J335" s="24"/>
      <c r="K335" s="24"/>
      <c r="L335" s="24"/>
      <c r="M335" s="24"/>
      <c r="N335" s="24"/>
      <c r="O335" s="51"/>
      <c r="P335" s="51"/>
      <c r="Q335" s="51"/>
      <c r="R335" s="51"/>
      <c r="S335" s="51"/>
      <c r="T335" s="51"/>
      <c r="U335" s="51"/>
      <c r="V335" s="51"/>
      <c r="W335" s="51"/>
      <c r="X335" s="51"/>
      <c r="Y335" s="51"/>
      <c r="Z335" s="51"/>
      <c r="AA335" s="51"/>
      <c r="AB335" s="51"/>
      <c r="AC335" s="24"/>
      <c r="AD335" s="22"/>
      <c r="AE335" s="22"/>
    </row>
    <row r="336" spans="1:31" x14ac:dyDescent="0.25">
      <c r="A336" s="24"/>
      <c r="B336" s="51"/>
      <c r="C336" s="51"/>
      <c r="D336" s="51"/>
      <c r="E336" s="51"/>
      <c r="F336" s="51"/>
      <c r="G336" s="51"/>
      <c r="H336" s="51"/>
      <c r="I336" s="24"/>
      <c r="J336" s="24"/>
      <c r="K336" s="24"/>
      <c r="L336" s="24"/>
      <c r="M336" s="24"/>
      <c r="N336" s="24"/>
      <c r="O336" s="51"/>
      <c r="P336" s="51"/>
      <c r="Q336" s="51"/>
      <c r="R336" s="51"/>
      <c r="S336" s="51"/>
      <c r="T336" s="51"/>
      <c r="U336" s="51"/>
      <c r="V336" s="51"/>
      <c r="W336" s="51"/>
      <c r="X336" s="51"/>
      <c r="Y336" s="51"/>
      <c r="Z336" s="51"/>
      <c r="AA336" s="51"/>
      <c r="AB336" s="51"/>
      <c r="AC336" s="24"/>
      <c r="AD336" s="22"/>
      <c r="AE336" s="22"/>
    </row>
    <row r="337" spans="1:31" x14ac:dyDescent="0.25">
      <c r="A337" s="24"/>
      <c r="B337" s="51"/>
      <c r="C337" s="51"/>
      <c r="D337" s="51"/>
      <c r="E337" s="51"/>
      <c r="F337" s="51"/>
      <c r="G337" s="51"/>
      <c r="H337" s="51"/>
      <c r="I337" s="24"/>
      <c r="J337" s="24"/>
      <c r="K337" s="24"/>
      <c r="L337" s="24"/>
      <c r="M337" s="24"/>
      <c r="N337" s="24"/>
      <c r="O337" s="51"/>
      <c r="P337" s="51"/>
      <c r="Q337" s="51"/>
      <c r="R337" s="51"/>
      <c r="S337" s="51"/>
      <c r="T337" s="51"/>
      <c r="U337" s="51"/>
      <c r="V337" s="51"/>
      <c r="W337" s="51"/>
      <c r="X337" s="51"/>
      <c r="Y337" s="51"/>
      <c r="Z337" s="51"/>
      <c r="AA337" s="51"/>
      <c r="AB337" s="51"/>
      <c r="AC337" s="24"/>
      <c r="AD337" s="22"/>
      <c r="AE337" s="22"/>
    </row>
    <row r="338" spans="1:31" x14ac:dyDescent="0.25">
      <c r="A338" s="24"/>
      <c r="B338" s="51"/>
      <c r="C338" s="51"/>
      <c r="D338" s="51"/>
      <c r="E338" s="51"/>
      <c r="F338" s="51"/>
      <c r="G338" s="51"/>
      <c r="H338" s="51"/>
      <c r="I338" s="24"/>
      <c r="J338" s="24"/>
      <c r="K338" s="24"/>
      <c r="L338" s="24"/>
      <c r="M338" s="24"/>
      <c r="N338" s="24"/>
      <c r="O338" s="51"/>
      <c r="P338" s="51"/>
      <c r="Q338" s="51"/>
      <c r="R338" s="51"/>
      <c r="S338" s="51"/>
      <c r="T338" s="51"/>
      <c r="U338" s="51"/>
      <c r="V338" s="51"/>
      <c r="W338" s="51"/>
      <c r="X338" s="51"/>
      <c r="Y338" s="51"/>
      <c r="Z338" s="51"/>
      <c r="AA338" s="51"/>
      <c r="AB338" s="51"/>
      <c r="AC338" s="24"/>
      <c r="AD338" s="22"/>
      <c r="AE338" s="22"/>
    </row>
    <row r="339" spans="1:31" x14ac:dyDescent="0.25">
      <c r="A339" s="24"/>
      <c r="B339" s="51"/>
      <c r="C339" s="51"/>
      <c r="D339" s="51"/>
      <c r="E339" s="51"/>
      <c r="F339" s="51"/>
      <c r="G339" s="51"/>
      <c r="H339" s="51"/>
      <c r="I339" s="24"/>
      <c r="J339" s="24"/>
      <c r="K339" s="24"/>
      <c r="L339" s="24"/>
      <c r="M339" s="24"/>
      <c r="N339" s="24"/>
      <c r="O339" s="51"/>
      <c r="P339" s="51"/>
      <c r="Q339" s="51"/>
      <c r="R339" s="51"/>
      <c r="S339" s="51"/>
      <c r="T339" s="51"/>
      <c r="U339" s="51"/>
      <c r="V339" s="51"/>
      <c r="W339" s="51"/>
      <c r="X339" s="51"/>
      <c r="Y339" s="51"/>
      <c r="Z339" s="51"/>
      <c r="AA339" s="51"/>
      <c r="AB339" s="51"/>
      <c r="AC339" s="24"/>
      <c r="AD339" s="22"/>
      <c r="AE339" s="22"/>
    </row>
    <row r="340" spans="1:31" x14ac:dyDescent="0.25">
      <c r="A340" s="24"/>
      <c r="B340" s="51"/>
      <c r="C340" s="51"/>
      <c r="D340" s="51"/>
      <c r="E340" s="51"/>
      <c r="F340" s="51"/>
      <c r="G340" s="51"/>
      <c r="H340" s="51"/>
      <c r="I340" s="24"/>
      <c r="J340" s="24"/>
      <c r="K340" s="24"/>
      <c r="L340" s="24"/>
      <c r="M340" s="24"/>
      <c r="N340" s="24"/>
      <c r="O340" s="51"/>
      <c r="P340" s="51"/>
      <c r="Q340" s="51"/>
      <c r="R340" s="51"/>
      <c r="S340" s="51"/>
      <c r="T340" s="51"/>
      <c r="U340" s="51"/>
      <c r="V340" s="51"/>
      <c r="W340" s="51"/>
      <c r="X340" s="51"/>
      <c r="Y340" s="51"/>
      <c r="Z340" s="51"/>
      <c r="AA340" s="51"/>
      <c r="AB340" s="51"/>
      <c r="AC340" s="24"/>
      <c r="AD340" s="22"/>
      <c r="AE340" s="22"/>
    </row>
    <row r="341" spans="1:31" x14ac:dyDescent="0.25">
      <c r="A341" s="24"/>
      <c r="B341" s="51"/>
      <c r="C341" s="51"/>
      <c r="D341" s="51"/>
      <c r="E341" s="51"/>
      <c r="F341" s="51"/>
      <c r="G341" s="51"/>
      <c r="H341" s="51"/>
      <c r="I341" s="24"/>
      <c r="J341" s="24"/>
      <c r="K341" s="24"/>
      <c r="L341" s="24"/>
      <c r="M341" s="24"/>
      <c r="N341" s="24"/>
      <c r="O341" s="51"/>
      <c r="P341" s="51"/>
      <c r="Q341" s="51"/>
      <c r="R341" s="51"/>
      <c r="S341" s="51"/>
      <c r="T341" s="51"/>
      <c r="U341" s="51"/>
      <c r="V341" s="51"/>
      <c r="W341" s="51"/>
      <c r="X341" s="51"/>
      <c r="Y341" s="51"/>
      <c r="Z341" s="51"/>
      <c r="AA341" s="51"/>
      <c r="AB341" s="51"/>
      <c r="AC341" s="24"/>
      <c r="AD341" s="22"/>
      <c r="AE341" s="22"/>
    </row>
    <row r="342" spans="1:31" x14ac:dyDescent="0.25">
      <c r="A342" s="24"/>
      <c r="B342" s="51"/>
      <c r="C342" s="51"/>
      <c r="D342" s="51"/>
      <c r="E342" s="51"/>
      <c r="F342" s="51"/>
      <c r="G342" s="51"/>
      <c r="H342" s="51"/>
      <c r="I342" s="24"/>
      <c r="J342" s="24"/>
      <c r="K342" s="24"/>
      <c r="L342" s="24"/>
      <c r="M342" s="24"/>
      <c r="N342" s="24"/>
      <c r="O342" s="51"/>
      <c r="P342" s="51"/>
      <c r="Q342" s="51"/>
      <c r="R342" s="51"/>
      <c r="S342" s="51"/>
      <c r="T342" s="51"/>
      <c r="U342" s="51"/>
      <c r="V342" s="51"/>
      <c r="W342" s="51"/>
      <c r="X342" s="51"/>
      <c r="Y342" s="51"/>
      <c r="Z342" s="51"/>
      <c r="AA342" s="51"/>
      <c r="AB342" s="51"/>
      <c r="AC342" s="24"/>
      <c r="AD342" s="22"/>
      <c r="AE342" s="22"/>
    </row>
    <row r="343" spans="1:31" x14ac:dyDescent="0.25">
      <c r="A343" s="24"/>
      <c r="B343" s="51"/>
      <c r="C343" s="51"/>
      <c r="D343" s="51"/>
      <c r="E343" s="51"/>
      <c r="F343" s="51"/>
      <c r="G343" s="51"/>
      <c r="H343" s="51"/>
      <c r="I343" s="24"/>
      <c r="J343" s="24"/>
      <c r="K343" s="24"/>
      <c r="L343" s="24"/>
      <c r="M343" s="24"/>
      <c r="N343" s="24"/>
      <c r="O343" s="51"/>
      <c r="P343" s="51"/>
      <c r="Q343" s="51"/>
      <c r="R343" s="51"/>
      <c r="S343" s="51"/>
      <c r="T343" s="51"/>
      <c r="U343" s="51"/>
      <c r="V343" s="51"/>
      <c r="W343" s="51"/>
      <c r="X343" s="51"/>
      <c r="Y343" s="51"/>
      <c r="Z343" s="51"/>
      <c r="AA343" s="51"/>
      <c r="AB343" s="51"/>
      <c r="AC343" s="24"/>
      <c r="AD343" s="22"/>
      <c r="AE343" s="22"/>
    </row>
    <row r="344" spans="1:31" x14ac:dyDescent="0.25">
      <c r="A344" s="24"/>
      <c r="B344" s="51"/>
      <c r="C344" s="51"/>
      <c r="D344" s="51"/>
      <c r="E344" s="51"/>
      <c r="F344" s="51"/>
      <c r="G344" s="51"/>
      <c r="H344" s="51"/>
      <c r="I344" s="24"/>
      <c r="J344" s="24"/>
      <c r="K344" s="24"/>
      <c r="L344" s="24"/>
      <c r="M344" s="24"/>
      <c r="N344" s="24"/>
      <c r="O344" s="51"/>
      <c r="P344" s="51"/>
      <c r="Q344" s="51"/>
      <c r="R344" s="51"/>
      <c r="S344" s="51"/>
      <c r="T344" s="51"/>
      <c r="U344" s="51"/>
      <c r="V344" s="51"/>
      <c r="W344" s="51"/>
      <c r="X344" s="51"/>
      <c r="Y344" s="51"/>
      <c r="Z344" s="51"/>
      <c r="AA344" s="51"/>
      <c r="AB344" s="51"/>
      <c r="AC344" s="24"/>
      <c r="AD344" s="22"/>
      <c r="AE344" s="22"/>
    </row>
    <row r="345" spans="1:31" x14ac:dyDescent="0.25">
      <c r="A345" s="24"/>
      <c r="B345" s="51"/>
      <c r="C345" s="51"/>
      <c r="D345" s="51"/>
      <c r="E345" s="51"/>
      <c r="F345" s="51"/>
      <c r="G345" s="51"/>
      <c r="H345" s="51"/>
      <c r="I345" s="24"/>
      <c r="J345" s="24"/>
      <c r="K345" s="24"/>
      <c r="L345" s="24"/>
      <c r="M345" s="24"/>
      <c r="N345" s="24"/>
      <c r="O345" s="51"/>
      <c r="P345" s="51"/>
      <c r="Q345" s="51"/>
      <c r="R345" s="51"/>
      <c r="S345" s="51"/>
      <c r="T345" s="51"/>
      <c r="U345" s="51"/>
      <c r="V345" s="51"/>
      <c r="W345" s="51"/>
      <c r="X345" s="51"/>
      <c r="Y345" s="51"/>
      <c r="Z345" s="51"/>
      <c r="AA345" s="51"/>
      <c r="AB345" s="51"/>
      <c r="AC345" s="24"/>
      <c r="AD345" s="22"/>
      <c r="AE345" s="22"/>
    </row>
    <row r="346" spans="1:31" x14ac:dyDescent="0.25">
      <c r="A346" s="24"/>
      <c r="B346" s="51"/>
      <c r="C346" s="51"/>
      <c r="D346" s="51"/>
      <c r="E346" s="51"/>
      <c r="F346" s="51"/>
      <c r="G346" s="51"/>
      <c r="H346" s="51"/>
      <c r="I346" s="24"/>
      <c r="J346" s="24"/>
      <c r="K346" s="24"/>
      <c r="L346" s="24"/>
      <c r="M346" s="24"/>
      <c r="N346" s="24"/>
      <c r="O346" s="51"/>
      <c r="P346" s="51"/>
      <c r="Q346" s="51"/>
      <c r="R346" s="51"/>
      <c r="S346" s="51"/>
      <c r="T346" s="51"/>
      <c r="U346" s="51"/>
      <c r="V346" s="51"/>
      <c r="W346" s="51"/>
      <c r="X346" s="51"/>
      <c r="Y346" s="51"/>
      <c r="Z346" s="51"/>
      <c r="AA346" s="51"/>
      <c r="AB346" s="51"/>
      <c r="AC346" s="24"/>
      <c r="AD346" s="22"/>
      <c r="AE346" s="22"/>
    </row>
    <row r="347" spans="1:31" x14ac:dyDescent="0.25">
      <c r="A347" s="24"/>
      <c r="B347" s="51"/>
      <c r="C347" s="51"/>
      <c r="D347" s="51"/>
      <c r="E347" s="51"/>
      <c r="F347" s="51"/>
      <c r="G347" s="51"/>
      <c r="H347" s="51"/>
      <c r="I347" s="24"/>
      <c r="J347" s="24"/>
      <c r="K347" s="24"/>
      <c r="L347" s="24"/>
      <c r="M347" s="24"/>
      <c r="N347" s="24"/>
      <c r="O347" s="51"/>
      <c r="P347" s="51"/>
      <c r="Q347" s="51"/>
      <c r="R347" s="51"/>
      <c r="S347" s="51"/>
      <c r="T347" s="51"/>
      <c r="U347" s="51"/>
      <c r="V347" s="51"/>
      <c r="W347" s="51"/>
      <c r="X347" s="51"/>
      <c r="Y347" s="51"/>
      <c r="Z347" s="51"/>
      <c r="AA347" s="51"/>
      <c r="AB347" s="51"/>
      <c r="AC347" s="24"/>
      <c r="AD347" s="22"/>
      <c r="AE347" s="22"/>
    </row>
    <row r="348" spans="1:31" x14ac:dyDescent="0.25">
      <c r="A348" s="24"/>
      <c r="B348" s="51"/>
      <c r="C348" s="51"/>
      <c r="D348" s="51"/>
      <c r="E348" s="51"/>
      <c r="F348" s="51"/>
      <c r="G348" s="51"/>
      <c r="H348" s="51"/>
      <c r="I348" s="24"/>
      <c r="J348" s="24"/>
      <c r="K348" s="24"/>
      <c r="L348" s="24"/>
      <c r="M348" s="24"/>
      <c r="N348" s="24"/>
      <c r="O348" s="51"/>
      <c r="P348" s="51"/>
      <c r="Q348" s="51"/>
      <c r="R348" s="51"/>
      <c r="S348" s="51"/>
      <c r="T348" s="51"/>
      <c r="U348" s="51"/>
      <c r="V348" s="51"/>
      <c r="W348" s="51"/>
      <c r="X348" s="51"/>
      <c r="Y348" s="51"/>
      <c r="Z348" s="51"/>
      <c r="AA348" s="51"/>
      <c r="AB348" s="51"/>
      <c r="AC348" s="24"/>
      <c r="AD348" s="22"/>
      <c r="AE348" s="22"/>
    </row>
    <row r="349" spans="1:31" x14ac:dyDescent="0.25">
      <c r="A349" s="24"/>
      <c r="B349" s="51"/>
      <c r="C349" s="51"/>
      <c r="D349" s="51"/>
      <c r="E349" s="51"/>
      <c r="F349" s="51"/>
      <c r="G349" s="51"/>
      <c r="H349" s="51"/>
      <c r="I349" s="24"/>
      <c r="J349" s="24"/>
      <c r="K349" s="24"/>
      <c r="L349" s="24"/>
      <c r="M349" s="24"/>
      <c r="N349" s="24"/>
      <c r="O349" s="51"/>
      <c r="P349" s="51"/>
      <c r="Q349" s="51"/>
      <c r="R349" s="51"/>
      <c r="S349" s="51"/>
      <c r="T349" s="51"/>
      <c r="U349" s="51"/>
      <c r="V349" s="51"/>
      <c r="W349" s="51"/>
      <c r="X349" s="51"/>
      <c r="Y349" s="51"/>
      <c r="Z349" s="51"/>
      <c r="AA349" s="51"/>
      <c r="AB349" s="51"/>
      <c r="AC349" s="24"/>
      <c r="AD349" s="22"/>
      <c r="AE349" s="22"/>
    </row>
    <row r="350" spans="1:31" x14ac:dyDescent="0.25">
      <c r="A350" s="24"/>
      <c r="B350" s="51"/>
      <c r="C350" s="51"/>
      <c r="D350" s="51"/>
      <c r="E350" s="51"/>
      <c r="F350" s="51"/>
      <c r="G350" s="51"/>
      <c r="H350" s="51"/>
      <c r="I350" s="24"/>
      <c r="J350" s="24"/>
      <c r="K350" s="24"/>
      <c r="L350" s="24"/>
      <c r="M350" s="24"/>
      <c r="N350" s="24"/>
      <c r="O350" s="51"/>
      <c r="P350" s="51"/>
      <c r="Q350" s="51"/>
      <c r="R350" s="51"/>
      <c r="S350" s="51"/>
      <c r="T350" s="51"/>
      <c r="U350" s="51"/>
      <c r="V350" s="51"/>
      <c r="W350" s="51"/>
      <c r="X350" s="51"/>
      <c r="Y350" s="51"/>
      <c r="Z350" s="51"/>
      <c r="AA350" s="51"/>
      <c r="AB350" s="51"/>
      <c r="AC350" s="24"/>
      <c r="AD350" s="22"/>
      <c r="AE350" s="22"/>
    </row>
    <row r="351" spans="1:31" x14ac:dyDescent="0.25">
      <c r="A351" s="24"/>
      <c r="B351" s="51"/>
      <c r="C351" s="51"/>
      <c r="D351" s="51"/>
      <c r="E351" s="51"/>
      <c r="F351" s="51"/>
      <c r="G351" s="51"/>
      <c r="H351" s="51"/>
      <c r="I351" s="24"/>
      <c r="J351" s="24"/>
      <c r="K351" s="24"/>
      <c r="L351" s="24"/>
      <c r="M351" s="24"/>
      <c r="N351" s="24"/>
      <c r="O351" s="51"/>
      <c r="P351" s="51"/>
      <c r="Q351" s="51"/>
      <c r="R351" s="51"/>
      <c r="S351" s="51"/>
      <c r="T351" s="51"/>
      <c r="U351" s="51"/>
      <c r="V351" s="51"/>
      <c r="W351" s="51"/>
      <c r="X351" s="51"/>
      <c r="Y351" s="51"/>
      <c r="Z351" s="51"/>
      <c r="AA351" s="51"/>
      <c r="AB351" s="51"/>
      <c r="AC351" s="24"/>
      <c r="AD351" s="22"/>
      <c r="AE351" s="22"/>
    </row>
    <row r="352" spans="1:31" x14ac:dyDescent="0.25">
      <c r="A352" s="24"/>
      <c r="B352" s="51"/>
      <c r="C352" s="51"/>
      <c r="D352" s="51"/>
      <c r="E352" s="51"/>
      <c r="F352" s="51"/>
      <c r="G352" s="51"/>
      <c r="H352" s="51"/>
      <c r="I352" s="24"/>
      <c r="J352" s="24"/>
      <c r="K352" s="24"/>
      <c r="L352" s="24"/>
      <c r="M352" s="24"/>
      <c r="N352" s="24"/>
      <c r="O352" s="51"/>
      <c r="P352" s="51"/>
      <c r="Q352" s="51"/>
      <c r="R352" s="51"/>
      <c r="S352" s="51"/>
      <c r="T352" s="51"/>
      <c r="U352" s="51"/>
      <c r="V352" s="51"/>
      <c r="W352" s="51"/>
      <c r="X352" s="51"/>
      <c r="Y352" s="51"/>
      <c r="Z352" s="51"/>
      <c r="AA352" s="51"/>
      <c r="AB352" s="51"/>
      <c r="AC352" s="24"/>
      <c r="AD352" s="22"/>
      <c r="AE352" s="22"/>
    </row>
    <row r="353" spans="1:31" x14ac:dyDescent="0.25">
      <c r="A353" s="24"/>
      <c r="B353" s="51"/>
      <c r="C353" s="51"/>
      <c r="D353" s="51"/>
      <c r="E353" s="51"/>
      <c r="F353" s="51"/>
      <c r="G353" s="51"/>
      <c r="H353" s="51"/>
      <c r="I353" s="24"/>
      <c r="J353" s="24"/>
      <c r="K353" s="24"/>
      <c r="L353" s="24"/>
      <c r="M353" s="24"/>
      <c r="N353" s="24"/>
      <c r="O353" s="51"/>
      <c r="P353" s="51"/>
      <c r="Q353" s="51"/>
      <c r="R353" s="51"/>
      <c r="S353" s="51"/>
      <c r="T353" s="51"/>
      <c r="U353" s="51"/>
      <c r="V353" s="51"/>
      <c r="W353" s="51"/>
      <c r="X353" s="51"/>
      <c r="Y353" s="51"/>
      <c r="Z353" s="51"/>
      <c r="AA353" s="51"/>
      <c r="AB353" s="51"/>
      <c r="AC353" s="24"/>
      <c r="AD353" s="22"/>
      <c r="AE353" s="22"/>
    </row>
    <row r="354" spans="1:31" x14ac:dyDescent="0.25">
      <c r="A354" s="24"/>
      <c r="B354" s="51"/>
      <c r="C354" s="51"/>
      <c r="D354" s="51"/>
      <c r="E354" s="51"/>
      <c r="F354" s="51"/>
      <c r="G354" s="51"/>
      <c r="H354" s="51"/>
      <c r="I354" s="24"/>
      <c r="J354" s="24"/>
      <c r="K354" s="24"/>
      <c r="L354" s="24"/>
      <c r="M354" s="24"/>
      <c r="N354" s="24"/>
      <c r="O354" s="51"/>
      <c r="P354" s="51"/>
      <c r="Q354" s="51"/>
      <c r="R354" s="51"/>
      <c r="S354" s="51"/>
      <c r="T354" s="51"/>
      <c r="U354" s="51"/>
      <c r="V354" s="51"/>
      <c r="W354" s="51"/>
      <c r="X354" s="51"/>
      <c r="Y354" s="51"/>
      <c r="Z354" s="51"/>
      <c r="AA354" s="51"/>
      <c r="AB354" s="51"/>
      <c r="AC354" s="24"/>
      <c r="AD354" s="22"/>
      <c r="AE354" s="22"/>
    </row>
    <row r="355" spans="1:31" x14ac:dyDescent="0.25">
      <c r="A355" s="24"/>
      <c r="B355" s="51"/>
      <c r="C355" s="51"/>
      <c r="D355" s="51"/>
      <c r="E355" s="51"/>
      <c r="F355" s="51"/>
      <c r="G355" s="51"/>
      <c r="H355" s="51"/>
      <c r="I355" s="24"/>
      <c r="J355" s="24"/>
      <c r="K355" s="24"/>
      <c r="L355" s="24"/>
      <c r="M355" s="24"/>
      <c r="N355" s="24"/>
      <c r="O355" s="51"/>
      <c r="P355" s="51"/>
      <c r="Q355" s="51"/>
      <c r="R355" s="51"/>
      <c r="S355" s="51"/>
      <c r="T355" s="51"/>
      <c r="U355" s="51"/>
      <c r="V355" s="51"/>
      <c r="W355" s="51"/>
      <c r="X355" s="51"/>
      <c r="Y355" s="51"/>
      <c r="Z355" s="51"/>
      <c r="AA355" s="51"/>
      <c r="AB355" s="51"/>
      <c r="AC355" s="24"/>
      <c r="AD355" s="22"/>
      <c r="AE355" s="22"/>
    </row>
    <row r="356" spans="1:31" x14ac:dyDescent="0.25">
      <c r="A356" s="24"/>
      <c r="B356" s="51"/>
      <c r="C356" s="51"/>
      <c r="D356" s="51"/>
      <c r="E356" s="51"/>
      <c r="F356" s="51"/>
      <c r="G356" s="51"/>
      <c r="H356" s="51"/>
      <c r="I356" s="24"/>
      <c r="J356" s="24"/>
      <c r="K356" s="24"/>
      <c r="L356" s="24"/>
      <c r="M356" s="24"/>
      <c r="N356" s="24"/>
      <c r="O356" s="51"/>
      <c r="P356" s="51"/>
      <c r="Q356" s="51"/>
      <c r="R356" s="51"/>
      <c r="S356" s="51"/>
      <c r="T356" s="51"/>
      <c r="U356" s="51"/>
      <c r="V356" s="51"/>
      <c r="W356" s="51"/>
      <c r="X356" s="51"/>
      <c r="Y356" s="51"/>
      <c r="Z356" s="51"/>
      <c r="AA356" s="51"/>
      <c r="AB356" s="51"/>
      <c r="AC356" s="24"/>
      <c r="AD356" s="22"/>
      <c r="AE356" s="22"/>
    </row>
    <row r="357" spans="1:31" x14ac:dyDescent="0.25">
      <c r="A357" s="24"/>
      <c r="B357" s="51"/>
      <c r="C357" s="51"/>
      <c r="D357" s="51"/>
      <c r="E357" s="51"/>
      <c r="F357" s="51"/>
      <c r="G357" s="51"/>
      <c r="H357" s="51"/>
      <c r="I357" s="24"/>
      <c r="J357" s="24"/>
      <c r="K357" s="24"/>
      <c r="L357" s="24"/>
      <c r="M357" s="24"/>
      <c r="N357" s="24"/>
      <c r="O357" s="51"/>
      <c r="P357" s="51"/>
      <c r="Q357" s="51"/>
      <c r="R357" s="51"/>
      <c r="S357" s="51"/>
      <c r="T357" s="51"/>
      <c r="U357" s="51"/>
      <c r="V357" s="51"/>
      <c r="W357" s="51"/>
      <c r="X357" s="51"/>
      <c r="Y357" s="51"/>
      <c r="Z357" s="51"/>
      <c r="AA357" s="51"/>
      <c r="AB357" s="51"/>
      <c r="AC357" s="24"/>
      <c r="AD357" s="22"/>
      <c r="AE357" s="22"/>
    </row>
    <row r="358" spans="1:31" x14ac:dyDescent="0.25">
      <c r="A358" s="24"/>
      <c r="B358" s="51"/>
      <c r="C358" s="51"/>
      <c r="D358" s="51"/>
      <c r="E358" s="51"/>
      <c r="F358" s="51"/>
      <c r="G358" s="51"/>
      <c r="H358" s="51"/>
      <c r="I358" s="24"/>
      <c r="J358" s="24"/>
      <c r="K358" s="24"/>
      <c r="L358" s="24"/>
      <c r="M358" s="24"/>
      <c r="N358" s="24"/>
      <c r="O358" s="51"/>
      <c r="P358" s="51"/>
      <c r="Q358" s="51"/>
      <c r="R358" s="51"/>
      <c r="S358" s="51"/>
      <c r="T358" s="51"/>
      <c r="U358" s="51"/>
      <c r="V358" s="51"/>
      <c r="W358" s="51"/>
      <c r="X358" s="51"/>
      <c r="Y358" s="51"/>
      <c r="Z358" s="51"/>
      <c r="AA358" s="51"/>
      <c r="AB358" s="51"/>
      <c r="AC358" s="24"/>
      <c r="AD358" s="22"/>
      <c r="AE358" s="22"/>
    </row>
    <row r="359" spans="1:31" x14ac:dyDescent="0.25">
      <c r="A359" s="24"/>
      <c r="B359" s="51"/>
      <c r="C359" s="51"/>
      <c r="D359" s="51"/>
      <c r="E359" s="51"/>
      <c r="F359" s="51"/>
      <c r="G359" s="51"/>
      <c r="H359" s="51"/>
      <c r="I359" s="24"/>
      <c r="J359" s="24"/>
      <c r="K359" s="24"/>
      <c r="L359" s="24"/>
      <c r="M359" s="24"/>
      <c r="N359" s="24"/>
      <c r="O359" s="51"/>
      <c r="P359" s="51"/>
      <c r="Q359" s="51"/>
      <c r="R359" s="51"/>
      <c r="S359" s="51"/>
      <c r="T359" s="51"/>
      <c r="U359" s="51"/>
      <c r="V359" s="51"/>
      <c r="W359" s="51"/>
      <c r="X359" s="51"/>
      <c r="Y359" s="51"/>
      <c r="Z359" s="51"/>
      <c r="AA359" s="51"/>
      <c r="AB359" s="51"/>
      <c r="AC359" s="24"/>
      <c r="AD359" s="22"/>
      <c r="AE359" s="22"/>
    </row>
    <row r="360" spans="1:31" x14ac:dyDescent="0.25">
      <c r="A360" s="24"/>
      <c r="B360" s="51"/>
      <c r="C360" s="51"/>
      <c r="D360" s="51"/>
      <c r="E360" s="51"/>
      <c r="F360" s="51"/>
      <c r="G360" s="51"/>
      <c r="H360" s="51"/>
      <c r="I360" s="24"/>
      <c r="J360" s="24"/>
      <c r="K360" s="24"/>
      <c r="L360" s="24"/>
      <c r="M360" s="24"/>
      <c r="N360" s="24"/>
      <c r="O360" s="51"/>
      <c r="P360" s="51"/>
      <c r="Q360" s="51"/>
      <c r="R360" s="51"/>
      <c r="S360" s="51"/>
      <c r="T360" s="51"/>
      <c r="U360" s="51"/>
      <c r="V360" s="51"/>
      <c r="W360" s="51"/>
      <c r="X360" s="51"/>
      <c r="Y360" s="51"/>
      <c r="Z360" s="51"/>
      <c r="AA360" s="51"/>
      <c r="AB360" s="51"/>
      <c r="AC360" s="24"/>
      <c r="AD360" s="22"/>
      <c r="AE360" s="22"/>
    </row>
    <row r="361" spans="1:31" x14ac:dyDescent="0.25">
      <c r="A361" s="24"/>
      <c r="B361" s="51"/>
      <c r="C361" s="51"/>
      <c r="D361" s="51"/>
      <c r="E361" s="51"/>
      <c r="F361" s="51"/>
      <c r="G361" s="51"/>
      <c r="H361" s="51"/>
      <c r="I361" s="24"/>
      <c r="J361" s="24"/>
      <c r="K361" s="24"/>
      <c r="L361" s="24"/>
      <c r="M361" s="24"/>
      <c r="N361" s="24"/>
      <c r="O361" s="51"/>
      <c r="P361" s="51"/>
      <c r="Q361" s="51"/>
      <c r="R361" s="51"/>
      <c r="S361" s="51"/>
      <c r="T361" s="51"/>
      <c r="U361" s="51"/>
      <c r="V361" s="51"/>
      <c r="W361" s="51"/>
      <c r="X361" s="51"/>
      <c r="Y361" s="51"/>
      <c r="Z361" s="51"/>
      <c r="AA361" s="51"/>
      <c r="AB361" s="51"/>
      <c r="AC361" s="24"/>
      <c r="AD361" s="22"/>
      <c r="AE361" s="22"/>
    </row>
    <row r="362" spans="1:31" x14ac:dyDescent="0.25">
      <c r="A362" s="24"/>
      <c r="B362" s="51"/>
      <c r="C362" s="51"/>
      <c r="D362" s="51"/>
      <c r="E362" s="51"/>
      <c r="F362" s="51"/>
      <c r="G362" s="51"/>
      <c r="H362" s="51"/>
      <c r="I362" s="24"/>
      <c r="J362" s="24"/>
      <c r="K362" s="24"/>
      <c r="L362" s="24"/>
      <c r="M362" s="24"/>
      <c r="N362" s="24"/>
      <c r="O362" s="51"/>
      <c r="P362" s="51"/>
      <c r="Q362" s="51"/>
      <c r="R362" s="51"/>
      <c r="S362" s="51"/>
      <c r="T362" s="51"/>
      <c r="U362" s="51"/>
      <c r="V362" s="51"/>
      <c r="W362" s="51"/>
      <c r="X362" s="51"/>
      <c r="Y362" s="51"/>
      <c r="Z362" s="51"/>
      <c r="AA362" s="51"/>
      <c r="AB362" s="51"/>
      <c r="AC362" s="24"/>
      <c r="AD362" s="22"/>
      <c r="AE362" s="22"/>
    </row>
    <row r="363" spans="1:31" x14ac:dyDescent="0.25">
      <c r="A363" s="24"/>
      <c r="B363" s="51"/>
      <c r="C363" s="51"/>
      <c r="D363" s="51"/>
      <c r="E363" s="51"/>
      <c r="F363" s="51"/>
      <c r="G363" s="51"/>
      <c r="H363" s="51"/>
      <c r="I363" s="24"/>
      <c r="J363" s="24"/>
      <c r="K363" s="24"/>
      <c r="L363" s="24"/>
      <c r="M363" s="24"/>
      <c r="N363" s="24"/>
      <c r="O363" s="51"/>
      <c r="P363" s="51"/>
      <c r="Q363" s="51"/>
      <c r="R363" s="51"/>
      <c r="S363" s="51"/>
      <c r="T363" s="51"/>
      <c r="U363" s="51"/>
      <c r="V363" s="51"/>
      <c r="W363" s="51"/>
      <c r="X363" s="51"/>
      <c r="Y363" s="51"/>
      <c r="Z363" s="51"/>
      <c r="AA363" s="51"/>
      <c r="AB363" s="51"/>
      <c r="AC363" s="24"/>
      <c r="AD363" s="22"/>
      <c r="AE363" s="22"/>
    </row>
    <row r="364" spans="1:31" x14ac:dyDescent="0.25">
      <c r="A364" s="24"/>
      <c r="B364" s="51"/>
      <c r="C364" s="51"/>
      <c r="D364" s="51"/>
      <c r="E364" s="51"/>
      <c r="F364" s="51"/>
      <c r="G364" s="51"/>
      <c r="H364" s="51"/>
      <c r="I364" s="24"/>
      <c r="J364" s="24"/>
      <c r="K364" s="24"/>
      <c r="L364" s="24"/>
      <c r="M364" s="24"/>
      <c r="N364" s="24"/>
      <c r="O364" s="51"/>
      <c r="P364" s="51"/>
      <c r="Q364" s="51"/>
      <c r="R364" s="51"/>
      <c r="S364" s="51"/>
      <c r="T364" s="51"/>
      <c r="U364" s="51"/>
      <c r="V364" s="51"/>
      <c r="W364" s="51"/>
      <c r="X364" s="51"/>
      <c r="Y364" s="51"/>
      <c r="Z364" s="51"/>
      <c r="AA364" s="51"/>
      <c r="AB364" s="51"/>
      <c r="AC364" s="24"/>
      <c r="AD364" s="22"/>
      <c r="AE364" s="22"/>
    </row>
    <row r="365" spans="1:31" x14ac:dyDescent="0.25">
      <c r="A365" s="24"/>
      <c r="B365" s="51"/>
      <c r="C365" s="51"/>
      <c r="D365" s="51"/>
      <c r="E365" s="51"/>
      <c r="F365" s="51"/>
      <c r="G365" s="51"/>
      <c r="H365" s="51"/>
      <c r="I365" s="24"/>
      <c r="J365" s="24"/>
      <c r="K365" s="24"/>
      <c r="L365" s="24"/>
      <c r="M365" s="24"/>
      <c r="N365" s="24"/>
      <c r="O365" s="51"/>
      <c r="P365" s="51"/>
      <c r="Q365" s="51"/>
      <c r="R365" s="51"/>
      <c r="S365" s="51"/>
      <c r="T365" s="51"/>
      <c r="U365" s="51"/>
      <c r="V365" s="51"/>
      <c r="W365" s="51"/>
      <c r="X365" s="51"/>
      <c r="Y365" s="51"/>
      <c r="Z365" s="51"/>
      <c r="AA365" s="51"/>
      <c r="AB365" s="51"/>
      <c r="AC365" s="24"/>
      <c r="AD365" s="22"/>
      <c r="AE365" s="22"/>
    </row>
    <row r="366" spans="1:31" x14ac:dyDescent="0.25">
      <c r="A366" s="24"/>
      <c r="B366" s="51"/>
      <c r="C366" s="51"/>
      <c r="D366" s="51"/>
      <c r="E366" s="51"/>
      <c r="F366" s="51"/>
      <c r="G366" s="51"/>
      <c r="H366" s="51"/>
      <c r="I366" s="24"/>
      <c r="J366" s="24"/>
      <c r="K366" s="24"/>
      <c r="L366" s="24"/>
      <c r="M366" s="24"/>
      <c r="N366" s="24"/>
      <c r="O366" s="51"/>
      <c r="P366" s="51"/>
      <c r="Q366" s="51"/>
      <c r="R366" s="51"/>
      <c r="S366" s="51"/>
      <c r="T366" s="51"/>
      <c r="U366" s="51"/>
      <c r="V366" s="51"/>
      <c r="W366" s="51"/>
      <c r="X366" s="51"/>
      <c r="Y366" s="51"/>
      <c r="Z366" s="51"/>
      <c r="AA366" s="51"/>
      <c r="AB366" s="51"/>
      <c r="AC366" s="24"/>
      <c r="AD366" s="22"/>
      <c r="AE366" s="22"/>
    </row>
    <row r="367" spans="1:31" x14ac:dyDescent="0.25">
      <c r="A367" s="24"/>
      <c r="B367" s="51"/>
      <c r="C367" s="51"/>
      <c r="D367" s="51"/>
      <c r="E367" s="51"/>
      <c r="F367" s="51"/>
      <c r="G367" s="51"/>
      <c r="H367" s="51"/>
      <c r="I367" s="24"/>
      <c r="J367" s="24"/>
      <c r="K367" s="24"/>
      <c r="L367" s="24"/>
      <c r="M367" s="24"/>
      <c r="N367" s="24"/>
      <c r="O367" s="51"/>
      <c r="P367" s="51"/>
      <c r="Q367" s="51"/>
      <c r="R367" s="51"/>
      <c r="S367" s="51"/>
      <c r="T367" s="51"/>
      <c r="U367" s="51"/>
      <c r="V367" s="51"/>
      <c r="W367" s="51"/>
      <c r="X367" s="51"/>
      <c r="Y367" s="51"/>
      <c r="Z367" s="51"/>
      <c r="AA367" s="51"/>
      <c r="AB367" s="51"/>
      <c r="AC367" s="24"/>
      <c r="AD367" s="22"/>
      <c r="AE367" s="22"/>
    </row>
    <row r="368" spans="1:31" x14ac:dyDescent="0.25">
      <c r="A368" s="24"/>
      <c r="B368" s="51"/>
      <c r="C368" s="51"/>
      <c r="D368" s="51"/>
      <c r="E368" s="51"/>
      <c r="F368" s="51"/>
      <c r="G368" s="51"/>
      <c r="H368" s="51"/>
      <c r="I368" s="24"/>
      <c r="J368" s="24"/>
      <c r="K368" s="24"/>
      <c r="L368" s="24"/>
      <c r="M368" s="24"/>
      <c r="N368" s="24"/>
      <c r="O368" s="51"/>
      <c r="P368" s="51"/>
      <c r="Q368" s="51"/>
      <c r="R368" s="51"/>
      <c r="S368" s="51"/>
      <c r="T368" s="51"/>
      <c r="U368" s="51"/>
      <c r="V368" s="51"/>
      <c r="W368" s="51"/>
      <c r="X368" s="51"/>
      <c r="Y368" s="51"/>
      <c r="Z368" s="51"/>
      <c r="AA368" s="51"/>
      <c r="AB368" s="51"/>
      <c r="AC368" s="24"/>
      <c r="AD368" s="22"/>
      <c r="AE368" s="22"/>
    </row>
    <row r="369" spans="1:31" x14ac:dyDescent="0.25">
      <c r="A369" s="24"/>
      <c r="B369" s="51"/>
      <c r="C369" s="51"/>
      <c r="D369" s="51"/>
      <c r="E369" s="51"/>
      <c r="F369" s="51"/>
      <c r="G369" s="51"/>
      <c r="H369" s="51"/>
      <c r="I369" s="24"/>
      <c r="J369" s="24"/>
      <c r="K369" s="24"/>
      <c r="L369" s="24"/>
      <c r="M369" s="24"/>
      <c r="N369" s="24"/>
      <c r="O369" s="51"/>
      <c r="P369" s="51"/>
      <c r="Q369" s="51"/>
      <c r="R369" s="51"/>
      <c r="S369" s="51"/>
      <c r="T369" s="51"/>
      <c r="U369" s="51"/>
      <c r="V369" s="51"/>
      <c r="W369" s="51"/>
      <c r="X369" s="51"/>
      <c r="Y369" s="51"/>
      <c r="Z369" s="51"/>
      <c r="AA369" s="51"/>
      <c r="AB369" s="51"/>
      <c r="AC369" s="24"/>
      <c r="AD369" s="22"/>
      <c r="AE369" s="22"/>
    </row>
    <row r="370" spans="1:31" x14ac:dyDescent="0.25">
      <c r="A370" s="24"/>
      <c r="B370" s="51"/>
      <c r="C370" s="51"/>
      <c r="D370" s="51"/>
      <c r="E370" s="51"/>
      <c r="F370" s="51"/>
      <c r="G370" s="51"/>
      <c r="H370" s="51"/>
      <c r="I370" s="24"/>
      <c r="J370" s="24"/>
      <c r="K370" s="24"/>
      <c r="L370" s="24"/>
      <c r="M370" s="24"/>
      <c r="N370" s="24"/>
      <c r="O370" s="51"/>
      <c r="P370" s="51"/>
      <c r="Q370" s="51"/>
      <c r="R370" s="51"/>
      <c r="S370" s="51"/>
      <c r="T370" s="51"/>
      <c r="U370" s="51"/>
      <c r="V370" s="51"/>
      <c r="W370" s="51"/>
      <c r="X370" s="51"/>
      <c r="Y370" s="51"/>
      <c r="Z370" s="51"/>
      <c r="AA370" s="51"/>
      <c r="AB370" s="51"/>
      <c r="AC370" s="24"/>
      <c r="AD370" s="22"/>
      <c r="AE370" s="22"/>
    </row>
    <row r="371" spans="1:31" x14ac:dyDescent="0.25">
      <c r="A371" s="24"/>
      <c r="B371" s="51"/>
      <c r="C371" s="51"/>
      <c r="D371" s="51"/>
      <c r="E371" s="51"/>
      <c r="F371" s="51"/>
      <c r="G371" s="51"/>
      <c r="H371" s="51"/>
      <c r="I371" s="24"/>
      <c r="J371" s="24"/>
      <c r="K371" s="24"/>
      <c r="L371" s="24"/>
      <c r="M371" s="24"/>
      <c r="N371" s="24"/>
      <c r="O371" s="51"/>
      <c r="P371" s="51"/>
      <c r="Q371" s="51"/>
      <c r="R371" s="51"/>
      <c r="S371" s="51"/>
      <c r="T371" s="51"/>
      <c r="U371" s="51"/>
      <c r="V371" s="51"/>
      <c r="W371" s="51"/>
      <c r="X371" s="51"/>
      <c r="Y371" s="51"/>
      <c r="Z371" s="51"/>
      <c r="AA371" s="51"/>
      <c r="AB371" s="51"/>
      <c r="AC371" s="24"/>
      <c r="AD371" s="22"/>
      <c r="AE371" s="22"/>
    </row>
    <row r="372" spans="1:31" x14ac:dyDescent="0.25">
      <c r="A372" s="24"/>
      <c r="B372" s="51"/>
      <c r="C372" s="51"/>
      <c r="D372" s="51"/>
      <c r="E372" s="51"/>
      <c r="F372" s="51"/>
      <c r="G372" s="51"/>
      <c r="H372" s="51"/>
      <c r="I372" s="24"/>
      <c r="J372" s="24"/>
      <c r="K372" s="24"/>
      <c r="L372" s="24"/>
      <c r="M372" s="24"/>
      <c r="N372" s="24"/>
      <c r="O372" s="51"/>
      <c r="P372" s="51"/>
      <c r="Q372" s="51"/>
      <c r="R372" s="51"/>
      <c r="S372" s="51"/>
      <c r="T372" s="51"/>
      <c r="U372" s="51"/>
      <c r="V372" s="51"/>
      <c r="W372" s="51"/>
      <c r="X372" s="51"/>
      <c r="Y372" s="51"/>
      <c r="Z372" s="51"/>
      <c r="AA372" s="51"/>
      <c r="AB372" s="51"/>
      <c r="AC372" s="24"/>
      <c r="AD372" s="22"/>
      <c r="AE372" s="22"/>
    </row>
    <row r="373" spans="1:31" x14ac:dyDescent="0.25">
      <c r="A373" s="24"/>
      <c r="B373" s="51"/>
      <c r="C373" s="51"/>
      <c r="D373" s="51"/>
      <c r="E373" s="51"/>
      <c r="F373" s="51"/>
      <c r="G373" s="51"/>
      <c r="H373" s="51"/>
      <c r="I373" s="24"/>
      <c r="J373" s="24"/>
      <c r="K373" s="24"/>
      <c r="L373" s="24"/>
      <c r="M373" s="24"/>
      <c r="N373" s="24"/>
      <c r="O373" s="51"/>
      <c r="P373" s="51"/>
      <c r="Q373" s="51"/>
      <c r="R373" s="51"/>
      <c r="S373" s="51"/>
      <c r="T373" s="51"/>
      <c r="U373" s="51"/>
      <c r="V373" s="51"/>
      <c r="W373" s="51"/>
      <c r="X373" s="51"/>
      <c r="Y373" s="51"/>
      <c r="Z373" s="51"/>
      <c r="AA373" s="51"/>
      <c r="AB373" s="51"/>
      <c r="AC373" s="24"/>
      <c r="AD373" s="22"/>
      <c r="AE373" s="22"/>
    </row>
    <row r="374" spans="1:31" x14ac:dyDescent="0.25">
      <c r="A374" s="24"/>
      <c r="B374" s="51"/>
      <c r="C374" s="51"/>
      <c r="D374" s="51"/>
      <c r="E374" s="51"/>
      <c r="F374" s="51"/>
      <c r="G374" s="51"/>
      <c r="H374" s="51"/>
      <c r="I374" s="24"/>
      <c r="J374" s="24"/>
      <c r="K374" s="24"/>
      <c r="L374" s="24"/>
      <c r="M374" s="24"/>
      <c r="N374" s="24"/>
      <c r="O374" s="51"/>
      <c r="P374" s="51"/>
      <c r="Q374" s="51"/>
      <c r="R374" s="51"/>
      <c r="S374" s="51"/>
      <c r="T374" s="51"/>
      <c r="U374" s="51"/>
      <c r="V374" s="51"/>
      <c r="W374" s="51"/>
      <c r="X374" s="51"/>
      <c r="Y374" s="51"/>
      <c r="Z374" s="51"/>
      <c r="AA374" s="51"/>
      <c r="AB374" s="51"/>
      <c r="AC374" s="24"/>
      <c r="AD374" s="22"/>
      <c r="AE374" s="22"/>
    </row>
    <row r="375" spans="1:31" x14ac:dyDescent="0.25">
      <c r="A375" s="24"/>
      <c r="B375" s="51"/>
      <c r="C375" s="51"/>
      <c r="D375" s="51"/>
      <c r="E375" s="51"/>
      <c r="F375" s="51"/>
      <c r="G375" s="51"/>
      <c r="H375" s="51"/>
      <c r="I375" s="24"/>
      <c r="J375" s="24"/>
      <c r="K375" s="24"/>
      <c r="L375" s="24"/>
      <c r="M375" s="24"/>
      <c r="N375" s="24"/>
      <c r="O375" s="51"/>
      <c r="P375" s="51"/>
      <c r="Q375" s="51"/>
      <c r="R375" s="51"/>
      <c r="S375" s="51"/>
      <c r="T375" s="51"/>
      <c r="U375" s="51"/>
      <c r="V375" s="51"/>
      <c r="W375" s="51"/>
      <c r="X375" s="51"/>
      <c r="Y375" s="51"/>
      <c r="Z375" s="51"/>
      <c r="AA375" s="51"/>
      <c r="AB375" s="51"/>
      <c r="AC375" s="24"/>
      <c r="AD375" s="22"/>
      <c r="AE375" s="22"/>
    </row>
    <row r="376" spans="1:31" x14ac:dyDescent="0.25">
      <c r="A376" s="24"/>
      <c r="B376" s="51"/>
      <c r="C376" s="51"/>
      <c r="D376" s="51"/>
      <c r="E376" s="51"/>
      <c r="F376" s="51"/>
      <c r="G376" s="51"/>
      <c r="H376" s="51"/>
      <c r="I376" s="24"/>
      <c r="J376" s="24"/>
      <c r="K376" s="24"/>
      <c r="L376" s="24"/>
      <c r="M376" s="24"/>
      <c r="N376" s="24"/>
      <c r="O376" s="51"/>
      <c r="P376" s="51"/>
      <c r="Q376" s="51"/>
      <c r="R376" s="51"/>
      <c r="S376" s="51"/>
      <c r="T376" s="51"/>
      <c r="U376" s="51"/>
      <c r="V376" s="51"/>
      <c r="W376" s="51"/>
      <c r="X376" s="51"/>
      <c r="Y376" s="51"/>
      <c r="Z376" s="51"/>
      <c r="AA376" s="51"/>
      <c r="AB376" s="51"/>
      <c r="AC376" s="24"/>
      <c r="AD376" s="22"/>
      <c r="AE376" s="22"/>
    </row>
    <row r="377" spans="1:31" x14ac:dyDescent="0.25">
      <c r="A377" s="24"/>
      <c r="B377" s="51"/>
      <c r="C377" s="51"/>
      <c r="D377" s="51"/>
      <c r="E377" s="51"/>
      <c r="F377" s="51"/>
      <c r="G377" s="51"/>
      <c r="H377" s="51"/>
      <c r="I377" s="24"/>
      <c r="J377" s="24"/>
      <c r="K377" s="24"/>
      <c r="L377" s="24"/>
      <c r="M377" s="24"/>
      <c r="N377" s="24"/>
      <c r="O377" s="51"/>
      <c r="P377" s="51"/>
      <c r="Q377" s="51"/>
      <c r="R377" s="51"/>
      <c r="S377" s="51"/>
      <c r="T377" s="51"/>
      <c r="U377" s="51"/>
      <c r="V377" s="51"/>
      <c r="W377" s="51"/>
      <c r="X377" s="51"/>
      <c r="Y377" s="51"/>
      <c r="Z377" s="51"/>
      <c r="AA377" s="51"/>
      <c r="AB377" s="51"/>
      <c r="AC377" s="24"/>
      <c r="AD377" s="22"/>
      <c r="AE377" s="22"/>
    </row>
    <row r="378" spans="1:31" x14ac:dyDescent="0.25">
      <c r="A378" s="24"/>
      <c r="B378" s="51"/>
      <c r="C378" s="51"/>
      <c r="D378" s="51"/>
      <c r="E378" s="51"/>
      <c r="F378" s="51"/>
      <c r="G378" s="51"/>
      <c r="H378" s="51"/>
      <c r="I378" s="24"/>
      <c r="J378" s="24"/>
      <c r="K378" s="24"/>
      <c r="L378" s="24"/>
      <c r="M378" s="24"/>
      <c r="N378" s="24"/>
      <c r="O378" s="51"/>
      <c r="P378" s="51"/>
      <c r="Q378" s="51"/>
      <c r="R378" s="51"/>
      <c r="S378" s="51"/>
      <c r="T378" s="51"/>
      <c r="U378" s="51"/>
      <c r="V378" s="51"/>
      <c r="W378" s="51"/>
      <c r="X378" s="51"/>
      <c r="Y378" s="51"/>
      <c r="Z378" s="51"/>
      <c r="AA378" s="51"/>
      <c r="AB378" s="51"/>
      <c r="AC378" s="24"/>
      <c r="AD378" s="22"/>
      <c r="AE378" s="22"/>
    </row>
    <row r="379" spans="1:31" x14ac:dyDescent="0.25">
      <c r="A379" s="24"/>
      <c r="B379" s="51"/>
      <c r="C379" s="51"/>
      <c r="D379" s="51"/>
      <c r="E379" s="51"/>
      <c r="F379" s="51"/>
      <c r="G379" s="51"/>
      <c r="H379" s="51"/>
      <c r="I379" s="24"/>
      <c r="J379" s="24"/>
      <c r="K379" s="24"/>
      <c r="L379" s="24"/>
      <c r="M379" s="24"/>
      <c r="N379" s="24"/>
      <c r="O379" s="51"/>
      <c r="P379" s="51"/>
      <c r="Q379" s="51"/>
      <c r="R379" s="51"/>
      <c r="S379" s="51"/>
      <c r="T379" s="51"/>
      <c r="U379" s="51"/>
      <c r="V379" s="51"/>
      <c r="W379" s="51"/>
      <c r="X379" s="51"/>
      <c r="Y379" s="51"/>
      <c r="Z379" s="51"/>
      <c r="AA379" s="51"/>
      <c r="AB379" s="51"/>
      <c r="AC379" s="24"/>
      <c r="AD379" s="22"/>
      <c r="AE379" s="22"/>
    </row>
    <row r="380" spans="1:31" x14ac:dyDescent="0.25">
      <c r="A380" s="24"/>
      <c r="B380" s="51"/>
      <c r="C380" s="51"/>
      <c r="D380" s="51"/>
      <c r="E380" s="51"/>
      <c r="F380" s="51"/>
      <c r="G380" s="51"/>
      <c r="H380" s="51"/>
      <c r="I380" s="24"/>
      <c r="J380" s="24"/>
      <c r="K380" s="24"/>
      <c r="L380" s="24"/>
      <c r="M380" s="24"/>
      <c r="N380" s="24"/>
      <c r="O380" s="51"/>
      <c r="P380" s="51"/>
      <c r="Q380" s="51"/>
      <c r="R380" s="51"/>
      <c r="S380" s="51"/>
      <c r="T380" s="51"/>
      <c r="U380" s="51"/>
      <c r="V380" s="51"/>
      <c r="W380" s="51"/>
      <c r="X380" s="51"/>
      <c r="Y380" s="51"/>
      <c r="Z380" s="51"/>
      <c r="AA380" s="51"/>
      <c r="AB380" s="51"/>
      <c r="AC380" s="24"/>
      <c r="AD380" s="22"/>
      <c r="AE380" s="22"/>
    </row>
    <row r="381" spans="1:31" x14ac:dyDescent="0.25">
      <c r="A381" s="24"/>
      <c r="B381" s="51"/>
      <c r="C381" s="51"/>
      <c r="D381" s="51"/>
      <c r="E381" s="51"/>
      <c r="F381" s="51"/>
      <c r="G381" s="51"/>
      <c r="H381" s="51"/>
      <c r="I381" s="24"/>
      <c r="J381" s="24"/>
      <c r="K381" s="24"/>
      <c r="L381" s="24"/>
      <c r="M381" s="24"/>
      <c r="N381" s="24"/>
      <c r="O381" s="51"/>
      <c r="P381" s="51"/>
      <c r="Q381" s="51"/>
      <c r="R381" s="51"/>
      <c r="S381" s="51"/>
      <c r="T381" s="51"/>
      <c r="U381" s="51"/>
      <c r="V381" s="51"/>
      <c r="W381" s="51"/>
      <c r="X381" s="51"/>
      <c r="Y381" s="51"/>
      <c r="Z381" s="51"/>
      <c r="AA381" s="51"/>
      <c r="AB381" s="51"/>
      <c r="AC381" s="24"/>
      <c r="AD381" s="22"/>
      <c r="AE381" s="22"/>
    </row>
    <row r="382" spans="1:31" x14ac:dyDescent="0.25">
      <c r="A382" s="24"/>
      <c r="B382" s="51"/>
      <c r="C382" s="51"/>
      <c r="D382" s="51"/>
      <c r="E382" s="51"/>
      <c r="F382" s="51"/>
      <c r="G382" s="51"/>
      <c r="H382" s="51"/>
      <c r="I382" s="24"/>
      <c r="J382" s="24"/>
      <c r="K382" s="24"/>
      <c r="L382" s="24"/>
      <c r="M382" s="24"/>
      <c r="N382" s="24"/>
      <c r="O382" s="51"/>
      <c r="P382" s="51"/>
      <c r="Q382" s="51"/>
      <c r="R382" s="51"/>
      <c r="S382" s="51"/>
      <c r="T382" s="51"/>
      <c r="U382" s="51"/>
      <c r="V382" s="51"/>
      <c r="W382" s="51"/>
      <c r="X382" s="51"/>
      <c r="Y382" s="51"/>
      <c r="Z382" s="51"/>
      <c r="AA382" s="51"/>
      <c r="AB382" s="51"/>
      <c r="AC382" s="24"/>
      <c r="AD382" s="22"/>
      <c r="AE382" s="22"/>
    </row>
    <row r="383" spans="1:31" x14ac:dyDescent="0.25">
      <c r="A383" s="24"/>
      <c r="B383" s="51"/>
      <c r="C383" s="51"/>
      <c r="D383" s="51"/>
      <c r="E383" s="51"/>
      <c r="F383" s="51"/>
      <c r="G383" s="51"/>
      <c r="H383" s="51"/>
      <c r="I383" s="24"/>
      <c r="J383" s="24"/>
      <c r="K383" s="24"/>
      <c r="L383" s="24"/>
      <c r="M383" s="24"/>
      <c r="N383" s="24"/>
      <c r="O383" s="51"/>
      <c r="P383" s="51"/>
      <c r="Q383" s="51"/>
      <c r="R383" s="51"/>
      <c r="S383" s="51"/>
      <c r="T383" s="51"/>
      <c r="U383" s="51"/>
      <c r="V383" s="51"/>
      <c r="W383" s="51"/>
      <c r="X383" s="51"/>
      <c r="Y383" s="51"/>
      <c r="Z383" s="51"/>
      <c r="AA383" s="51"/>
      <c r="AB383" s="51"/>
      <c r="AC383" s="24"/>
      <c r="AD383" s="22"/>
      <c r="AE383" s="22"/>
    </row>
    <row r="384" spans="1:31" x14ac:dyDescent="0.25">
      <c r="A384" s="24"/>
      <c r="B384" s="51"/>
      <c r="C384" s="51"/>
      <c r="D384" s="51"/>
      <c r="E384" s="51"/>
      <c r="F384" s="51"/>
      <c r="G384" s="51"/>
      <c r="H384" s="51"/>
      <c r="I384" s="24"/>
      <c r="J384" s="24"/>
      <c r="K384" s="24"/>
      <c r="L384" s="24"/>
      <c r="M384" s="24"/>
      <c r="N384" s="24"/>
      <c r="O384" s="51"/>
      <c r="P384" s="51"/>
      <c r="Q384" s="51"/>
      <c r="R384" s="51"/>
      <c r="S384" s="51"/>
      <c r="T384" s="51"/>
      <c r="U384" s="51"/>
      <c r="V384" s="51"/>
      <c r="W384" s="51"/>
      <c r="X384" s="51"/>
      <c r="Y384" s="51"/>
      <c r="Z384" s="51"/>
      <c r="AA384" s="51"/>
      <c r="AB384" s="51"/>
      <c r="AC384" s="24"/>
      <c r="AD384" s="22"/>
      <c r="AE384" s="22"/>
    </row>
    <row r="385" spans="1:31" x14ac:dyDescent="0.25">
      <c r="A385" s="24"/>
      <c r="B385" s="51"/>
      <c r="C385" s="51"/>
      <c r="D385" s="51"/>
      <c r="E385" s="51"/>
      <c r="F385" s="51"/>
      <c r="G385" s="51"/>
      <c r="H385" s="51"/>
      <c r="I385" s="24"/>
      <c r="J385" s="24"/>
      <c r="K385" s="24"/>
      <c r="L385" s="24"/>
      <c r="M385" s="24"/>
      <c r="N385" s="24"/>
      <c r="O385" s="51"/>
      <c r="P385" s="51"/>
      <c r="Q385" s="51"/>
      <c r="R385" s="51"/>
      <c r="S385" s="51"/>
      <c r="T385" s="51"/>
      <c r="U385" s="51"/>
      <c r="V385" s="51"/>
      <c r="W385" s="51"/>
      <c r="X385" s="51"/>
      <c r="Y385" s="51"/>
      <c r="Z385" s="51"/>
      <c r="AA385" s="51"/>
      <c r="AB385" s="51"/>
      <c r="AC385" s="24"/>
      <c r="AD385" s="22"/>
      <c r="AE385" s="22"/>
    </row>
    <row r="386" spans="1:31" x14ac:dyDescent="0.25">
      <c r="A386" s="24"/>
      <c r="B386" s="51"/>
      <c r="C386" s="51"/>
      <c r="D386" s="51"/>
      <c r="E386" s="51"/>
      <c r="F386" s="51"/>
      <c r="G386" s="51"/>
      <c r="H386" s="51"/>
      <c r="I386" s="24"/>
      <c r="J386" s="24"/>
      <c r="K386" s="24"/>
      <c r="L386" s="24"/>
      <c r="M386" s="24"/>
      <c r="N386" s="24"/>
      <c r="O386" s="51"/>
      <c r="P386" s="51"/>
      <c r="Q386" s="51"/>
      <c r="R386" s="51"/>
      <c r="S386" s="51"/>
      <c r="T386" s="51"/>
      <c r="U386" s="51"/>
      <c r="V386" s="51"/>
      <c r="W386" s="51"/>
      <c r="X386" s="51"/>
      <c r="Y386" s="51"/>
      <c r="Z386" s="51"/>
      <c r="AA386" s="51"/>
      <c r="AB386" s="51"/>
      <c r="AC386" s="24"/>
      <c r="AD386" s="22"/>
      <c r="AE386" s="22"/>
    </row>
    <row r="387" spans="1:31" x14ac:dyDescent="0.25">
      <c r="A387" s="24"/>
      <c r="B387" s="51"/>
      <c r="C387" s="51"/>
      <c r="D387" s="51"/>
      <c r="E387" s="51"/>
      <c r="F387" s="51"/>
      <c r="G387" s="51"/>
      <c r="H387" s="51"/>
      <c r="I387" s="24"/>
      <c r="J387" s="24"/>
      <c r="K387" s="24"/>
      <c r="L387" s="24"/>
      <c r="M387" s="24"/>
      <c r="N387" s="24"/>
      <c r="O387" s="51"/>
      <c r="P387" s="51"/>
      <c r="Q387" s="51"/>
      <c r="R387" s="51"/>
      <c r="S387" s="51"/>
      <c r="T387" s="51"/>
      <c r="U387" s="51"/>
      <c r="V387" s="51"/>
      <c r="W387" s="51"/>
      <c r="X387" s="51"/>
      <c r="Y387" s="51"/>
      <c r="Z387" s="51"/>
      <c r="AA387" s="51"/>
      <c r="AB387" s="51"/>
      <c r="AC387" s="24"/>
      <c r="AD387" s="22"/>
      <c r="AE387" s="22"/>
    </row>
    <row r="388" spans="1:31" x14ac:dyDescent="0.25">
      <c r="A388" s="24"/>
      <c r="B388" s="51"/>
      <c r="C388" s="51"/>
      <c r="D388" s="51"/>
      <c r="E388" s="51"/>
      <c r="F388" s="51"/>
      <c r="G388" s="51"/>
      <c r="H388" s="51"/>
      <c r="I388" s="24"/>
      <c r="J388" s="24"/>
      <c r="K388" s="24"/>
      <c r="L388" s="24"/>
      <c r="M388" s="24"/>
      <c r="N388" s="24"/>
      <c r="O388" s="51"/>
      <c r="P388" s="51"/>
      <c r="Q388" s="51"/>
      <c r="R388" s="51"/>
      <c r="S388" s="51"/>
      <c r="T388" s="51"/>
      <c r="U388" s="51"/>
      <c r="V388" s="51"/>
      <c r="W388" s="51"/>
      <c r="X388" s="51"/>
      <c r="Y388" s="51"/>
      <c r="Z388" s="51"/>
      <c r="AA388" s="51"/>
      <c r="AB388" s="51"/>
      <c r="AC388" s="24"/>
      <c r="AD388" s="22"/>
      <c r="AE388" s="22"/>
    </row>
    <row r="389" spans="1:31" x14ac:dyDescent="0.25">
      <c r="A389" s="24"/>
      <c r="B389" s="51"/>
      <c r="C389" s="51"/>
      <c r="D389" s="51"/>
      <c r="E389" s="51"/>
      <c r="F389" s="51"/>
      <c r="G389" s="51"/>
      <c r="H389" s="51"/>
      <c r="I389" s="24"/>
      <c r="J389" s="24"/>
      <c r="K389" s="24"/>
      <c r="L389" s="24"/>
      <c r="M389" s="24"/>
      <c r="N389" s="24"/>
      <c r="O389" s="51"/>
      <c r="P389" s="51"/>
      <c r="Q389" s="51"/>
      <c r="R389" s="51"/>
      <c r="S389" s="51"/>
      <c r="T389" s="51"/>
      <c r="U389" s="51"/>
      <c r="V389" s="51"/>
      <c r="W389" s="51"/>
      <c r="X389" s="51"/>
      <c r="Y389" s="51"/>
      <c r="Z389" s="51"/>
      <c r="AA389" s="51"/>
      <c r="AB389" s="51"/>
      <c r="AC389" s="24"/>
      <c r="AD389" s="22"/>
      <c r="AE389" s="22"/>
    </row>
    <row r="390" spans="1:31" x14ac:dyDescent="0.25">
      <c r="A390" s="24"/>
      <c r="B390" s="51"/>
      <c r="C390" s="51"/>
      <c r="D390" s="51"/>
      <c r="E390" s="51"/>
      <c r="F390" s="51"/>
      <c r="G390" s="51"/>
      <c r="H390" s="51"/>
      <c r="I390" s="24"/>
      <c r="J390" s="24"/>
      <c r="K390" s="24"/>
      <c r="L390" s="24"/>
      <c r="M390" s="24"/>
      <c r="N390" s="24"/>
      <c r="O390" s="51"/>
      <c r="P390" s="51"/>
      <c r="Q390" s="51"/>
      <c r="R390" s="51"/>
      <c r="S390" s="51"/>
      <c r="T390" s="51"/>
      <c r="U390" s="51"/>
      <c r="V390" s="51"/>
      <c r="W390" s="51"/>
      <c r="X390" s="51"/>
      <c r="Y390" s="51"/>
      <c r="Z390" s="51"/>
      <c r="AA390" s="51"/>
      <c r="AB390" s="51"/>
      <c r="AC390" s="24"/>
      <c r="AD390" s="22"/>
      <c r="AE390" s="22"/>
    </row>
    <row r="391" spans="1:31" x14ac:dyDescent="0.25">
      <c r="A391" s="24"/>
      <c r="B391" s="51"/>
      <c r="C391" s="51"/>
      <c r="D391" s="51"/>
      <c r="E391" s="51"/>
      <c r="F391" s="51"/>
      <c r="G391" s="51"/>
      <c r="H391" s="51"/>
      <c r="I391" s="24"/>
      <c r="J391" s="24"/>
      <c r="K391" s="24"/>
      <c r="L391" s="24"/>
      <c r="M391" s="24"/>
      <c r="N391" s="24"/>
      <c r="O391" s="51"/>
      <c r="P391" s="51"/>
      <c r="Q391" s="51"/>
      <c r="R391" s="51"/>
      <c r="S391" s="51"/>
      <c r="T391" s="51"/>
      <c r="U391" s="51"/>
      <c r="V391" s="51"/>
      <c r="W391" s="51"/>
      <c r="X391" s="51"/>
      <c r="Y391" s="51"/>
      <c r="Z391" s="51"/>
      <c r="AA391" s="51"/>
      <c r="AB391" s="51"/>
      <c r="AC391" s="24"/>
      <c r="AD391" s="22"/>
      <c r="AE391" s="22"/>
    </row>
    <row r="392" spans="1:31" x14ac:dyDescent="0.25">
      <c r="A392" s="24"/>
      <c r="B392" s="51"/>
      <c r="C392" s="51"/>
      <c r="D392" s="51"/>
      <c r="E392" s="51"/>
      <c r="F392" s="51"/>
      <c r="G392" s="51"/>
      <c r="H392" s="51"/>
      <c r="I392" s="24"/>
      <c r="J392" s="24"/>
      <c r="K392" s="24"/>
      <c r="L392" s="24"/>
      <c r="M392" s="24"/>
      <c r="N392" s="24"/>
      <c r="O392" s="51"/>
      <c r="P392" s="51"/>
      <c r="Q392" s="51"/>
      <c r="R392" s="51"/>
      <c r="S392" s="51"/>
      <c r="T392" s="51"/>
      <c r="U392" s="51"/>
      <c r="V392" s="51"/>
      <c r="W392" s="51"/>
      <c r="X392" s="51"/>
      <c r="Y392" s="51"/>
      <c r="Z392" s="51"/>
      <c r="AA392" s="51"/>
      <c r="AB392" s="51"/>
      <c r="AC392" s="24"/>
      <c r="AD392" s="22"/>
      <c r="AE392" s="22"/>
    </row>
    <row r="393" spans="1:31" x14ac:dyDescent="0.25">
      <c r="A393" s="24"/>
      <c r="B393" s="51"/>
      <c r="C393" s="51"/>
      <c r="D393" s="51"/>
      <c r="E393" s="51"/>
      <c r="F393" s="51"/>
      <c r="G393" s="51"/>
      <c r="H393" s="51"/>
      <c r="I393" s="24"/>
      <c r="J393" s="24"/>
      <c r="K393" s="24"/>
      <c r="L393" s="24"/>
      <c r="M393" s="24"/>
      <c r="N393" s="24"/>
      <c r="O393" s="51"/>
      <c r="P393" s="51"/>
      <c r="Q393" s="51"/>
      <c r="R393" s="51"/>
      <c r="S393" s="51"/>
      <c r="T393" s="51"/>
      <c r="U393" s="51"/>
      <c r="V393" s="51"/>
      <c r="W393" s="51"/>
      <c r="X393" s="51"/>
      <c r="Y393" s="51"/>
      <c r="Z393" s="51"/>
      <c r="AA393" s="51"/>
      <c r="AB393" s="51"/>
      <c r="AC393" s="24"/>
      <c r="AD393" s="22"/>
      <c r="AE393" s="22"/>
    </row>
    <row r="394" spans="1:31" x14ac:dyDescent="0.25">
      <c r="A394" s="24"/>
      <c r="B394" s="51"/>
      <c r="C394" s="51"/>
      <c r="D394" s="51"/>
      <c r="E394" s="51"/>
      <c r="F394" s="51"/>
      <c r="G394" s="51"/>
      <c r="H394" s="51"/>
      <c r="I394" s="24"/>
      <c r="J394" s="24"/>
      <c r="K394" s="24"/>
      <c r="L394" s="24"/>
      <c r="M394" s="24"/>
      <c r="N394" s="24"/>
      <c r="O394" s="51"/>
      <c r="P394" s="51"/>
      <c r="Q394" s="51"/>
      <c r="R394" s="51"/>
      <c r="S394" s="51"/>
      <c r="T394" s="51"/>
      <c r="U394" s="51"/>
      <c r="V394" s="51"/>
      <c r="W394" s="51"/>
      <c r="X394" s="51"/>
      <c r="Y394" s="51"/>
      <c r="Z394" s="51"/>
      <c r="AA394" s="51"/>
      <c r="AB394" s="51"/>
      <c r="AC394" s="24"/>
      <c r="AD394" s="22"/>
      <c r="AE394" s="22"/>
    </row>
    <row r="395" spans="1:31" x14ac:dyDescent="0.25">
      <c r="A395" s="24"/>
      <c r="B395" s="51"/>
      <c r="C395" s="51"/>
      <c r="D395" s="51"/>
      <c r="E395" s="51"/>
      <c r="F395" s="51"/>
      <c r="G395" s="51"/>
      <c r="H395" s="51"/>
      <c r="I395" s="24"/>
      <c r="J395" s="24"/>
      <c r="K395" s="24"/>
      <c r="L395" s="24"/>
      <c r="M395" s="24"/>
      <c r="N395" s="24"/>
      <c r="O395" s="51"/>
      <c r="P395" s="51"/>
      <c r="Q395" s="51"/>
      <c r="R395" s="51"/>
      <c r="S395" s="51"/>
      <c r="T395" s="51"/>
      <c r="U395" s="51"/>
      <c r="V395" s="51"/>
      <c r="W395" s="51"/>
      <c r="X395" s="51"/>
      <c r="Y395" s="51"/>
      <c r="Z395" s="51"/>
      <c r="AA395" s="51"/>
      <c r="AB395" s="51"/>
      <c r="AC395" s="24"/>
      <c r="AD395" s="22"/>
      <c r="AE395" s="22"/>
    </row>
    <row r="396" spans="1:31" x14ac:dyDescent="0.25">
      <c r="A396" s="24"/>
      <c r="B396" s="51"/>
      <c r="C396" s="51"/>
      <c r="D396" s="51"/>
      <c r="E396" s="51"/>
      <c r="F396" s="51"/>
      <c r="G396" s="51"/>
      <c r="H396" s="51"/>
      <c r="I396" s="24"/>
      <c r="J396" s="24"/>
      <c r="K396" s="24"/>
      <c r="L396" s="24"/>
      <c r="M396" s="24"/>
      <c r="N396" s="24"/>
      <c r="O396" s="51"/>
      <c r="P396" s="51"/>
      <c r="Q396" s="51"/>
      <c r="R396" s="51"/>
      <c r="S396" s="51"/>
      <c r="T396" s="51"/>
      <c r="U396" s="51"/>
      <c r="V396" s="51"/>
      <c r="W396" s="51"/>
      <c r="X396" s="51"/>
      <c r="Y396" s="51"/>
      <c r="Z396" s="51"/>
      <c r="AA396" s="51"/>
      <c r="AB396" s="51"/>
      <c r="AC396" s="24"/>
      <c r="AD396" s="22"/>
      <c r="AE396" s="22"/>
    </row>
    <row r="397" spans="1:31" x14ac:dyDescent="0.25">
      <c r="A397" s="24"/>
      <c r="B397" s="51"/>
      <c r="C397" s="51"/>
      <c r="D397" s="51"/>
      <c r="E397" s="51"/>
      <c r="F397" s="51"/>
      <c r="G397" s="51"/>
      <c r="H397" s="51"/>
      <c r="I397" s="24"/>
      <c r="J397" s="24"/>
      <c r="K397" s="24"/>
      <c r="L397" s="24"/>
      <c r="M397" s="24"/>
      <c r="N397" s="24"/>
      <c r="O397" s="51"/>
      <c r="P397" s="51"/>
      <c r="Q397" s="51"/>
      <c r="R397" s="51"/>
      <c r="S397" s="51"/>
      <c r="T397" s="51"/>
      <c r="U397" s="51"/>
      <c r="V397" s="51"/>
      <c r="W397" s="51"/>
      <c r="X397" s="51"/>
      <c r="Y397" s="51"/>
      <c r="Z397" s="51"/>
      <c r="AA397" s="51"/>
      <c r="AB397" s="51"/>
      <c r="AC397" s="24"/>
      <c r="AD397" s="22"/>
      <c r="AE397" s="22"/>
    </row>
    <row r="398" spans="1:31" x14ac:dyDescent="0.25">
      <c r="A398" s="24"/>
      <c r="B398" s="51"/>
      <c r="C398" s="51"/>
      <c r="D398" s="51"/>
      <c r="E398" s="51"/>
      <c r="F398" s="51"/>
      <c r="G398" s="51"/>
      <c r="H398" s="51"/>
      <c r="I398" s="24"/>
      <c r="J398" s="24"/>
      <c r="K398" s="24"/>
      <c r="L398" s="24"/>
      <c r="M398" s="24"/>
      <c r="N398" s="24"/>
      <c r="O398" s="51"/>
      <c r="P398" s="51"/>
      <c r="Q398" s="51"/>
      <c r="R398" s="51"/>
      <c r="S398" s="51"/>
      <c r="T398" s="51"/>
      <c r="U398" s="51"/>
      <c r="V398" s="51"/>
      <c r="W398" s="51"/>
      <c r="X398" s="51"/>
      <c r="Y398" s="51"/>
      <c r="Z398" s="51"/>
      <c r="AA398" s="51"/>
      <c r="AB398" s="51"/>
      <c r="AC398" s="24"/>
      <c r="AD398" s="22"/>
      <c r="AE398" s="22"/>
    </row>
    <row r="399" spans="1:31" x14ac:dyDescent="0.25">
      <c r="A399" s="24"/>
      <c r="B399" s="51"/>
      <c r="C399" s="51"/>
      <c r="D399" s="51"/>
      <c r="E399" s="51"/>
      <c r="F399" s="51"/>
      <c r="G399" s="51"/>
      <c r="H399" s="51"/>
      <c r="I399" s="24"/>
      <c r="J399" s="24"/>
      <c r="K399" s="24"/>
      <c r="L399" s="24"/>
      <c r="M399" s="24"/>
      <c r="N399" s="24"/>
      <c r="O399" s="51"/>
      <c r="P399" s="51"/>
      <c r="Q399" s="51"/>
      <c r="R399" s="51"/>
      <c r="S399" s="51"/>
      <c r="T399" s="51"/>
      <c r="U399" s="51"/>
      <c r="V399" s="51"/>
      <c r="W399" s="51"/>
      <c r="X399" s="51"/>
      <c r="Y399" s="51"/>
      <c r="Z399" s="51"/>
      <c r="AA399" s="51"/>
      <c r="AB399" s="51"/>
      <c r="AC399" s="24"/>
      <c r="AD399" s="22"/>
      <c r="AE399" s="22"/>
    </row>
    <row r="400" spans="1:31" x14ac:dyDescent="0.25">
      <c r="A400" s="24"/>
      <c r="B400" s="51"/>
      <c r="C400" s="51"/>
      <c r="D400" s="51"/>
      <c r="E400" s="51"/>
      <c r="F400" s="51"/>
      <c r="G400" s="51"/>
      <c r="H400" s="51"/>
      <c r="I400" s="24"/>
      <c r="J400" s="24"/>
      <c r="K400" s="24"/>
      <c r="L400" s="24"/>
      <c r="M400" s="24"/>
      <c r="N400" s="24"/>
      <c r="O400" s="51"/>
      <c r="P400" s="51"/>
      <c r="Q400" s="51"/>
      <c r="R400" s="51"/>
      <c r="S400" s="51"/>
      <c r="T400" s="51"/>
      <c r="U400" s="51"/>
      <c r="V400" s="51"/>
      <c r="W400" s="51"/>
      <c r="X400" s="51"/>
      <c r="Y400" s="51"/>
      <c r="Z400" s="51"/>
      <c r="AA400" s="51"/>
      <c r="AB400" s="51"/>
      <c r="AC400" s="24"/>
      <c r="AD400" s="22"/>
      <c r="AE400" s="22"/>
    </row>
    <row r="401" spans="1:31" x14ac:dyDescent="0.25">
      <c r="A401" s="24"/>
      <c r="B401" s="51"/>
      <c r="C401" s="51"/>
      <c r="D401" s="51"/>
      <c r="E401" s="51"/>
      <c r="F401" s="51"/>
      <c r="G401" s="51"/>
      <c r="H401" s="51"/>
      <c r="I401" s="24"/>
      <c r="J401" s="24"/>
      <c r="K401" s="24"/>
      <c r="L401" s="24"/>
      <c r="M401" s="24"/>
      <c r="N401" s="24"/>
      <c r="O401" s="51"/>
      <c r="P401" s="51"/>
      <c r="Q401" s="51"/>
      <c r="R401" s="51"/>
      <c r="S401" s="51"/>
      <c r="T401" s="51"/>
      <c r="U401" s="51"/>
      <c r="V401" s="51"/>
      <c r="W401" s="51"/>
      <c r="X401" s="51"/>
      <c r="Y401" s="51"/>
      <c r="Z401" s="51"/>
      <c r="AA401" s="51"/>
      <c r="AB401" s="51"/>
      <c r="AC401" s="24"/>
      <c r="AD401" s="22"/>
      <c r="AE401" s="22"/>
    </row>
    <row r="402" spans="1:31" x14ac:dyDescent="0.25">
      <c r="A402" s="24"/>
      <c r="B402" s="51"/>
      <c r="C402" s="51"/>
      <c r="D402" s="51"/>
      <c r="E402" s="51"/>
      <c r="F402" s="51"/>
      <c r="G402" s="51"/>
      <c r="H402" s="51"/>
      <c r="I402" s="24"/>
      <c r="J402" s="24"/>
      <c r="K402" s="24"/>
      <c r="L402" s="24"/>
      <c r="M402" s="24"/>
      <c r="N402" s="24"/>
      <c r="O402" s="51"/>
      <c r="P402" s="51"/>
      <c r="Q402" s="51"/>
      <c r="R402" s="51"/>
      <c r="S402" s="51"/>
      <c r="T402" s="51"/>
      <c r="U402" s="51"/>
      <c r="V402" s="51"/>
      <c r="W402" s="51"/>
      <c r="X402" s="51"/>
      <c r="Y402" s="51"/>
      <c r="Z402" s="51"/>
      <c r="AA402" s="51"/>
      <c r="AB402" s="51"/>
      <c r="AC402" s="24"/>
      <c r="AD402" s="22"/>
      <c r="AE402" s="22"/>
    </row>
    <row r="403" spans="1:31" x14ac:dyDescent="0.25">
      <c r="A403" s="24"/>
      <c r="B403" s="51"/>
      <c r="C403" s="51"/>
      <c r="D403" s="51"/>
      <c r="E403" s="51"/>
      <c r="F403" s="51"/>
      <c r="G403" s="51"/>
      <c r="H403" s="51"/>
      <c r="I403" s="24"/>
      <c r="J403" s="24"/>
      <c r="K403" s="24"/>
      <c r="L403" s="24"/>
      <c r="M403" s="24"/>
      <c r="N403" s="24"/>
      <c r="O403" s="51"/>
      <c r="P403" s="51"/>
      <c r="Q403" s="51"/>
      <c r="R403" s="51"/>
      <c r="S403" s="51"/>
      <c r="T403" s="51"/>
      <c r="U403" s="51"/>
      <c r="V403" s="51"/>
      <c r="W403" s="51"/>
      <c r="X403" s="51"/>
      <c r="Y403" s="51"/>
      <c r="Z403" s="51"/>
      <c r="AA403" s="51"/>
      <c r="AB403" s="51"/>
      <c r="AC403" s="24"/>
      <c r="AD403" s="22"/>
      <c r="AE403" s="22"/>
    </row>
    <row r="404" spans="1:31" x14ac:dyDescent="0.25">
      <c r="A404" s="24"/>
      <c r="B404" s="51"/>
      <c r="C404" s="51"/>
      <c r="D404" s="51"/>
      <c r="E404" s="51"/>
      <c r="F404" s="51"/>
      <c r="G404" s="51"/>
      <c r="H404" s="51"/>
      <c r="I404" s="24"/>
      <c r="J404" s="24"/>
      <c r="K404" s="24"/>
      <c r="L404" s="24"/>
      <c r="M404" s="24"/>
      <c r="N404" s="24"/>
      <c r="O404" s="51"/>
      <c r="P404" s="51"/>
      <c r="Q404" s="51"/>
      <c r="R404" s="51"/>
      <c r="S404" s="51"/>
      <c r="T404" s="51"/>
      <c r="U404" s="51"/>
      <c r="V404" s="51"/>
      <c r="W404" s="51"/>
      <c r="X404" s="51"/>
      <c r="Y404" s="51"/>
      <c r="Z404" s="51"/>
      <c r="AA404" s="51"/>
      <c r="AB404" s="51"/>
      <c r="AC404" s="24"/>
      <c r="AD404" s="22"/>
      <c r="AE404" s="22"/>
    </row>
    <row r="405" spans="1:31" x14ac:dyDescent="0.25">
      <c r="A405" s="24"/>
      <c r="B405" s="51"/>
      <c r="C405" s="51"/>
      <c r="D405" s="51"/>
      <c r="E405" s="51"/>
      <c r="F405" s="51"/>
      <c r="G405" s="51"/>
      <c r="H405" s="51"/>
      <c r="I405" s="24"/>
      <c r="J405" s="24"/>
      <c r="K405" s="24"/>
      <c r="L405" s="24"/>
      <c r="M405" s="24"/>
      <c r="N405" s="24"/>
      <c r="O405" s="51"/>
      <c r="P405" s="51"/>
      <c r="Q405" s="51"/>
      <c r="R405" s="51"/>
      <c r="S405" s="51"/>
      <c r="T405" s="51"/>
      <c r="U405" s="51"/>
      <c r="V405" s="51"/>
      <c r="W405" s="51"/>
      <c r="X405" s="51"/>
      <c r="Y405" s="51"/>
      <c r="Z405" s="51"/>
      <c r="AA405" s="51"/>
      <c r="AB405" s="51"/>
      <c r="AC405" s="24"/>
      <c r="AD405" s="22"/>
      <c r="AE405" s="22"/>
    </row>
    <row r="406" spans="1:31" x14ac:dyDescent="0.25">
      <c r="A406" s="24"/>
      <c r="B406" s="51"/>
      <c r="C406" s="51"/>
      <c r="D406" s="51"/>
      <c r="E406" s="51"/>
      <c r="F406" s="51"/>
      <c r="G406" s="51"/>
      <c r="H406" s="51"/>
      <c r="I406" s="24"/>
      <c r="J406" s="24"/>
      <c r="K406" s="24"/>
      <c r="L406" s="24"/>
      <c r="M406" s="24"/>
      <c r="N406" s="24"/>
      <c r="O406" s="51"/>
      <c r="P406" s="51"/>
      <c r="Q406" s="51"/>
      <c r="R406" s="51"/>
      <c r="S406" s="51"/>
      <c r="T406" s="51"/>
      <c r="U406" s="51"/>
      <c r="V406" s="51"/>
      <c r="W406" s="51"/>
      <c r="X406" s="51"/>
      <c r="Y406" s="51"/>
      <c r="Z406" s="51"/>
      <c r="AA406" s="51"/>
      <c r="AB406" s="51"/>
      <c r="AC406" s="24"/>
      <c r="AD406" s="22"/>
      <c r="AE406" s="22"/>
    </row>
    <row r="407" spans="1:31" x14ac:dyDescent="0.25">
      <c r="A407" s="24"/>
      <c r="B407" s="51"/>
      <c r="C407" s="51"/>
      <c r="D407" s="51"/>
      <c r="E407" s="51"/>
      <c r="F407" s="51"/>
      <c r="G407" s="51"/>
      <c r="H407" s="51"/>
      <c r="I407" s="24"/>
      <c r="J407" s="24"/>
      <c r="K407" s="24"/>
      <c r="L407" s="24"/>
      <c r="M407" s="24"/>
      <c r="N407" s="24"/>
      <c r="O407" s="51"/>
      <c r="P407" s="51"/>
      <c r="Q407" s="51"/>
      <c r="R407" s="51"/>
      <c r="S407" s="51"/>
      <c r="T407" s="51"/>
      <c r="U407" s="51"/>
      <c r="V407" s="51"/>
      <c r="W407" s="51"/>
      <c r="X407" s="51"/>
      <c r="Y407" s="51"/>
      <c r="Z407" s="51"/>
      <c r="AA407" s="51"/>
      <c r="AB407" s="51"/>
      <c r="AC407" s="24"/>
      <c r="AD407" s="22"/>
      <c r="AE407" s="22"/>
    </row>
    <row r="408" spans="1:31" x14ac:dyDescent="0.25">
      <c r="A408" s="24"/>
      <c r="B408" s="51"/>
      <c r="C408" s="51"/>
      <c r="D408" s="51"/>
      <c r="E408" s="51"/>
      <c r="F408" s="51"/>
      <c r="G408" s="51"/>
      <c r="H408" s="51"/>
      <c r="I408" s="24"/>
      <c r="J408" s="24"/>
      <c r="K408" s="24"/>
      <c r="L408" s="24"/>
      <c r="M408" s="24"/>
      <c r="N408" s="24"/>
      <c r="O408" s="51"/>
      <c r="P408" s="51"/>
      <c r="Q408" s="51"/>
      <c r="R408" s="51"/>
      <c r="S408" s="51"/>
      <c r="T408" s="51"/>
      <c r="U408" s="51"/>
      <c r="V408" s="51"/>
      <c r="W408" s="51"/>
      <c r="X408" s="51"/>
      <c r="Y408" s="51"/>
      <c r="Z408" s="51"/>
      <c r="AA408" s="51"/>
      <c r="AB408" s="51"/>
      <c r="AC408" s="24"/>
      <c r="AD408" s="22"/>
      <c r="AE408" s="22"/>
    </row>
    <row r="409" spans="1:31" x14ac:dyDescent="0.25">
      <c r="A409" s="24"/>
      <c r="B409" s="51"/>
      <c r="C409" s="51"/>
      <c r="D409" s="51"/>
      <c r="E409" s="51"/>
      <c r="F409" s="51"/>
      <c r="G409" s="51"/>
      <c r="H409" s="51"/>
      <c r="I409" s="24"/>
      <c r="J409" s="24"/>
      <c r="K409" s="24"/>
      <c r="L409" s="24"/>
      <c r="M409" s="24"/>
      <c r="N409" s="24"/>
      <c r="O409" s="51"/>
      <c r="P409" s="51"/>
      <c r="Q409" s="51"/>
      <c r="R409" s="51"/>
      <c r="S409" s="51"/>
      <c r="T409" s="51"/>
      <c r="U409" s="51"/>
      <c r="V409" s="51"/>
      <c r="W409" s="51"/>
      <c r="X409" s="51"/>
      <c r="Y409" s="51"/>
      <c r="Z409" s="51"/>
      <c r="AA409" s="51"/>
      <c r="AB409" s="51"/>
      <c r="AC409" s="24"/>
      <c r="AD409" s="22"/>
      <c r="AE409" s="22"/>
    </row>
    <row r="410" spans="1:31" x14ac:dyDescent="0.25">
      <c r="A410" s="24"/>
      <c r="B410" s="51"/>
      <c r="C410" s="51"/>
      <c r="D410" s="51"/>
      <c r="E410" s="51"/>
      <c r="F410" s="51"/>
      <c r="G410" s="51"/>
      <c r="H410" s="51"/>
      <c r="I410" s="24"/>
      <c r="J410" s="24"/>
      <c r="K410" s="24"/>
      <c r="L410" s="24"/>
      <c r="M410" s="24"/>
      <c r="N410" s="24"/>
      <c r="O410" s="51"/>
      <c r="P410" s="51"/>
      <c r="Q410" s="51"/>
      <c r="R410" s="51"/>
      <c r="S410" s="51"/>
      <c r="T410" s="51"/>
      <c r="U410" s="51"/>
      <c r="V410" s="51"/>
      <c r="W410" s="51"/>
      <c r="X410" s="51"/>
      <c r="Y410" s="51"/>
      <c r="Z410" s="51"/>
      <c r="AA410" s="51"/>
      <c r="AB410" s="51"/>
      <c r="AC410" s="24"/>
      <c r="AD410" s="22"/>
      <c r="AE410" s="22"/>
    </row>
    <row r="411" spans="1:31" x14ac:dyDescent="0.25">
      <c r="A411" s="24"/>
      <c r="B411" s="51"/>
      <c r="C411" s="51"/>
      <c r="D411" s="51"/>
      <c r="E411" s="51"/>
      <c r="F411" s="51"/>
      <c r="G411" s="51"/>
      <c r="H411" s="51"/>
      <c r="I411" s="24"/>
      <c r="J411" s="24"/>
      <c r="K411" s="24"/>
      <c r="L411" s="24"/>
      <c r="M411" s="24"/>
      <c r="N411" s="24"/>
      <c r="O411" s="51"/>
      <c r="P411" s="51"/>
      <c r="Q411" s="51"/>
      <c r="R411" s="51"/>
      <c r="S411" s="51"/>
      <c r="T411" s="51"/>
      <c r="U411" s="51"/>
      <c r="V411" s="51"/>
      <c r="W411" s="51"/>
      <c r="X411" s="51"/>
      <c r="Y411" s="51"/>
      <c r="Z411" s="51"/>
      <c r="AA411" s="51"/>
      <c r="AB411" s="51"/>
      <c r="AC411" s="24"/>
      <c r="AD411" s="22"/>
      <c r="AE411" s="22"/>
    </row>
    <row r="412" spans="1:31" x14ac:dyDescent="0.25">
      <c r="A412" s="24"/>
      <c r="B412" s="51"/>
      <c r="C412" s="51"/>
      <c r="D412" s="51"/>
      <c r="E412" s="51"/>
      <c r="F412" s="51"/>
      <c r="G412" s="51"/>
      <c r="H412" s="51"/>
      <c r="I412" s="24"/>
      <c r="J412" s="24"/>
      <c r="K412" s="24"/>
      <c r="L412" s="24"/>
      <c r="M412" s="24"/>
      <c r="N412" s="24"/>
      <c r="O412" s="51"/>
      <c r="P412" s="51"/>
      <c r="Q412" s="51"/>
      <c r="R412" s="51"/>
      <c r="S412" s="51"/>
      <c r="T412" s="51"/>
      <c r="U412" s="51"/>
      <c r="V412" s="51"/>
      <c r="W412" s="51"/>
      <c r="X412" s="51"/>
      <c r="Y412" s="51"/>
      <c r="Z412" s="51"/>
      <c r="AA412" s="51"/>
      <c r="AB412" s="51"/>
      <c r="AC412" s="24"/>
      <c r="AD412" s="22"/>
      <c r="AE412" s="22"/>
    </row>
    <row r="413" spans="1:31" x14ac:dyDescent="0.25">
      <c r="A413" s="24"/>
      <c r="B413" s="51"/>
      <c r="C413" s="51"/>
      <c r="D413" s="51"/>
      <c r="E413" s="51"/>
      <c r="F413" s="51"/>
      <c r="G413" s="51"/>
      <c r="H413" s="51"/>
      <c r="I413" s="24"/>
      <c r="J413" s="24"/>
      <c r="K413" s="24"/>
      <c r="L413" s="24"/>
      <c r="M413" s="24"/>
      <c r="N413" s="24"/>
      <c r="O413" s="51"/>
      <c r="P413" s="51"/>
      <c r="Q413" s="51"/>
      <c r="R413" s="51"/>
      <c r="S413" s="51"/>
      <c r="T413" s="51"/>
      <c r="U413" s="51"/>
      <c r="V413" s="51"/>
      <c r="W413" s="51"/>
      <c r="X413" s="51"/>
      <c r="Y413" s="51"/>
      <c r="Z413" s="51"/>
      <c r="AA413" s="51"/>
      <c r="AB413" s="51"/>
      <c r="AC413" s="24"/>
      <c r="AD413" s="22"/>
      <c r="AE413" s="22"/>
    </row>
    <row r="414" spans="1:31" x14ac:dyDescent="0.25">
      <c r="A414" s="24"/>
      <c r="B414" s="51"/>
      <c r="C414" s="51"/>
      <c r="D414" s="51"/>
      <c r="E414" s="51"/>
      <c r="F414" s="51"/>
      <c r="G414" s="51"/>
      <c r="H414" s="51"/>
      <c r="I414" s="24"/>
      <c r="J414" s="24"/>
      <c r="K414" s="24"/>
      <c r="L414" s="24"/>
      <c r="M414" s="24"/>
      <c r="N414" s="24"/>
      <c r="O414" s="51"/>
      <c r="P414" s="51"/>
      <c r="Q414" s="51"/>
      <c r="R414" s="51"/>
      <c r="S414" s="51"/>
      <c r="T414" s="51"/>
      <c r="U414" s="51"/>
      <c r="V414" s="51"/>
      <c r="W414" s="51"/>
      <c r="X414" s="51"/>
      <c r="Y414" s="51"/>
      <c r="Z414" s="51"/>
      <c r="AA414" s="51"/>
      <c r="AB414" s="51"/>
      <c r="AC414" s="24"/>
      <c r="AD414" s="22"/>
      <c r="AE414" s="22"/>
    </row>
    <row r="415" spans="1:31" x14ac:dyDescent="0.25">
      <c r="A415" s="24"/>
      <c r="B415" s="51"/>
      <c r="C415" s="51"/>
      <c r="D415" s="51"/>
      <c r="E415" s="51"/>
      <c r="F415" s="51"/>
      <c r="G415" s="51"/>
      <c r="H415" s="51"/>
      <c r="I415" s="24"/>
      <c r="J415" s="24"/>
      <c r="K415" s="24"/>
      <c r="L415" s="24"/>
      <c r="M415" s="24"/>
      <c r="N415" s="24"/>
      <c r="O415" s="51"/>
      <c r="P415" s="51"/>
      <c r="Q415" s="51"/>
      <c r="R415" s="51"/>
      <c r="S415" s="51"/>
      <c r="T415" s="51"/>
      <c r="U415" s="51"/>
      <c r="V415" s="51"/>
      <c r="W415" s="51"/>
      <c r="X415" s="51"/>
      <c r="Y415" s="51"/>
      <c r="Z415" s="51"/>
      <c r="AA415" s="51"/>
      <c r="AB415" s="51"/>
      <c r="AC415" s="24"/>
      <c r="AD415" s="22"/>
      <c r="AE415" s="22"/>
    </row>
    <row r="416" spans="1:31" x14ac:dyDescent="0.25">
      <c r="A416" s="24"/>
      <c r="B416" s="51"/>
      <c r="C416" s="51"/>
      <c r="D416" s="51"/>
      <c r="E416" s="51"/>
      <c r="F416" s="51"/>
      <c r="G416" s="51"/>
      <c r="H416" s="51"/>
      <c r="I416" s="24"/>
      <c r="J416" s="24"/>
      <c r="K416" s="24"/>
      <c r="L416" s="24"/>
      <c r="M416" s="24"/>
      <c r="N416" s="24"/>
      <c r="O416" s="51"/>
      <c r="P416" s="51"/>
      <c r="Q416" s="51"/>
      <c r="R416" s="51"/>
      <c r="S416" s="51"/>
      <c r="T416" s="51"/>
      <c r="U416" s="51"/>
      <c r="V416" s="51"/>
      <c r="W416" s="51"/>
      <c r="X416" s="51"/>
      <c r="Y416" s="51"/>
      <c r="Z416" s="51"/>
      <c r="AA416" s="51"/>
      <c r="AB416" s="51"/>
      <c r="AC416" s="24"/>
      <c r="AD416" s="22"/>
      <c r="AE416" s="22"/>
    </row>
    <row r="417" spans="1:31" x14ac:dyDescent="0.25">
      <c r="A417" s="24"/>
      <c r="B417" s="51"/>
      <c r="C417" s="51"/>
      <c r="D417" s="51"/>
      <c r="E417" s="51"/>
      <c r="F417" s="51"/>
      <c r="G417" s="51"/>
      <c r="H417" s="51"/>
      <c r="I417" s="24"/>
      <c r="J417" s="24"/>
      <c r="K417" s="24"/>
      <c r="L417" s="24"/>
      <c r="M417" s="24"/>
      <c r="N417" s="24"/>
      <c r="O417" s="51"/>
      <c r="P417" s="51"/>
      <c r="Q417" s="51"/>
      <c r="R417" s="51"/>
      <c r="S417" s="51"/>
      <c r="T417" s="51"/>
      <c r="U417" s="51"/>
      <c r="V417" s="51"/>
      <c r="W417" s="51"/>
      <c r="X417" s="51"/>
      <c r="Y417" s="51"/>
      <c r="Z417" s="51"/>
      <c r="AA417" s="51"/>
      <c r="AB417" s="51"/>
      <c r="AC417" s="24"/>
      <c r="AD417" s="22"/>
      <c r="AE417" s="22"/>
    </row>
    <row r="418" spans="1:31" x14ac:dyDescent="0.25">
      <c r="A418" s="24"/>
      <c r="B418" s="51"/>
      <c r="C418" s="51"/>
      <c r="D418" s="51"/>
      <c r="E418" s="51"/>
      <c r="F418" s="51"/>
      <c r="G418" s="51"/>
      <c r="H418" s="51"/>
      <c r="I418" s="24"/>
      <c r="J418" s="24"/>
      <c r="K418" s="24"/>
      <c r="L418" s="24"/>
      <c r="M418" s="24"/>
      <c r="N418" s="24"/>
      <c r="O418" s="51"/>
      <c r="P418" s="51"/>
      <c r="Q418" s="51"/>
      <c r="R418" s="51"/>
      <c r="S418" s="51"/>
      <c r="T418" s="51"/>
      <c r="U418" s="51"/>
      <c r="V418" s="51"/>
      <c r="W418" s="51"/>
      <c r="X418" s="51"/>
      <c r="Y418" s="51"/>
      <c r="Z418" s="51"/>
      <c r="AA418" s="51"/>
      <c r="AB418" s="51"/>
      <c r="AC418" s="24"/>
      <c r="AD418" s="22"/>
      <c r="AE418" s="22"/>
    </row>
    <row r="419" spans="1:31" x14ac:dyDescent="0.25">
      <c r="A419" s="24"/>
      <c r="B419" s="51"/>
      <c r="C419" s="51"/>
      <c r="D419" s="51"/>
      <c r="E419" s="51"/>
      <c r="F419" s="51"/>
      <c r="G419" s="51"/>
      <c r="H419" s="51"/>
      <c r="I419" s="24"/>
      <c r="J419" s="24"/>
      <c r="K419" s="24"/>
      <c r="L419" s="24"/>
      <c r="M419" s="24"/>
      <c r="N419" s="24"/>
      <c r="O419" s="51"/>
      <c r="P419" s="51"/>
      <c r="Q419" s="51"/>
      <c r="R419" s="51"/>
      <c r="S419" s="51"/>
      <c r="T419" s="51"/>
      <c r="U419" s="51"/>
      <c r="V419" s="51"/>
      <c r="W419" s="51"/>
      <c r="X419" s="51"/>
      <c r="Y419" s="51"/>
      <c r="Z419" s="51"/>
      <c r="AA419" s="51"/>
      <c r="AB419" s="51"/>
      <c r="AC419" s="24"/>
      <c r="AD419" s="22"/>
      <c r="AE419" s="22"/>
    </row>
    <row r="420" spans="1:31" x14ac:dyDescent="0.25">
      <c r="A420" s="24"/>
      <c r="B420" s="51"/>
      <c r="C420" s="51"/>
      <c r="D420" s="51"/>
      <c r="E420" s="51"/>
      <c r="F420" s="51"/>
      <c r="G420" s="51"/>
      <c r="H420" s="51"/>
      <c r="I420" s="24"/>
      <c r="J420" s="24"/>
      <c r="K420" s="24"/>
      <c r="L420" s="24"/>
      <c r="M420" s="24"/>
      <c r="N420" s="24"/>
      <c r="O420" s="51"/>
      <c r="P420" s="51"/>
      <c r="Q420" s="51"/>
      <c r="R420" s="51"/>
      <c r="S420" s="51"/>
      <c r="T420" s="51"/>
      <c r="U420" s="51"/>
      <c r="V420" s="51"/>
      <c r="W420" s="51"/>
      <c r="X420" s="51"/>
      <c r="Y420" s="51"/>
      <c r="Z420" s="51"/>
      <c r="AA420" s="51"/>
      <c r="AB420" s="51"/>
      <c r="AC420" s="24"/>
      <c r="AD420" s="22"/>
      <c r="AE420" s="22"/>
    </row>
    <row r="421" spans="1:31" x14ac:dyDescent="0.25">
      <c r="A421" s="24"/>
      <c r="B421" s="51"/>
      <c r="C421" s="51"/>
      <c r="D421" s="51"/>
      <c r="E421" s="51"/>
      <c r="F421" s="51"/>
      <c r="G421" s="51"/>
      <c r="H421" s="51"/>
      <c r="I421" s="24"/>
      <c r="J421" s="24"/>
      <c r="K421" s="24"/>
      <c r="L421" s="24"/>
      <c r="M421" s="24"/>
      <c r="N421" s="24"/>
      <c r="O421" s="51"/>
      <c r="P421" s="51"/>
      <c r="Q421" s="51"/>
      <c r="R421" s="51"/>
      <c r="S421" s="51"/>
      <c r="T421" s="51"/>
      <c r="U421" s="51"/>
      <c r="V421" s="51"/>
      <c r="W421" s="51"/>
      <c r="X421" s="51"/>
      <c r="Y421" s="51"/>
      <c r="Z421" s="51"/>
      <c r="AA421" s="51"/>
      <c r="AB421" s="51"/>
      <c r="AC421" s="24"/>
      <c r="AD421" s="22"/>
      <c r="AE421" s="22"/>
    </row>
    <row r="422" spans="1:31" x14ac:dyDescent="0.25">
      <c r="A422" s="24"/>
      <c r="B422" s="51"/>
      <c r="C422" s="51"/>
      <c r="D422" s="51"/>
      <c r="E422" s="51"/>
      <c r="F422" s="51"/>
      <c r="G422" s="51"/>
      <c r="H422" s="51"/>
      <c r="I422" s="24"/>
      <c r="J422" s="24"/>
      <c r="K422" s="24"/>
      <c r="L422" s="24"/>
      <c r="M422" s="24"/>
      <c r="N422" s="24"/>
      <c r="O422" s="51"/>
      <c r="P422" s="51"/>
      <c r="Q422" s="51"/>
      <c r="R422" s="51"/>
      <c r="S422" s="51"/>
      <c r="T422" s="51"/>
      <c r="U422" s="51"/>
      <c r="V422" s="51"/>
      <c r="W422" s="51"/>
      <c r="X422" s="51"/>
      <c r="Y422" s="51"/>
      <c r="Z422" s="51"/>
      <c r="AA422" s="51"/>
      <c r="AB422" s="51"/>
      <c r="AC422" s="24"/>
      <c r="AD422" s="22"/>
      <c r="AE422" s="22"/>
    </row>
    <row r="423" spans="1:31" x14ac:dyDescent="0.25">
      <c r="A423" s="24"/>
      <c r="B423" s="51"/>
      <c r="C423" s="51"/>
      <c r="D423" s="51"/>
      <c r="E423" s="51"/>
      <c r="F423" s="51"/>
      <c r="G423" s="51"/>
      <c r="H423" s="51"/>
      <c r="I423" s="24"/>
      <c r="J423" s="24"/>
      <c r="K423" s="24"/>
      <c r="L423" s="24"/>
      <c r="M423" s="24"/>
      <c r="N423" s="24"/>
      <c r="O423" s="51"/>
      <c r="P423" s="51"/>
      <c r="Q423" s="51"/>
      <c r="R423" s="51"/>
      <c r="S423" s="51"/>
      <c r="T423" s="51"/>
      <c r="U423" s="51"/>
      <c r="V423" s="51"/>
      <c r="W423" s="51"/>
      <c r="X423" s="51"/>
      <c r="Y423" s="51"/>
      <c r="Z423" s="51"/>
      <c r="AA423" s="51"/>
      <c r="AB423" s="51"/>
      <c r="AC423" s="24"/>
      <c r="AD423" s="22"/>
      <c r="AE423" s="22"/>
    </row>
    <row r="424" spans="1:31" x14ac:dyDescent="0.25">
      <c r="A424" s="24"/>
      <c r="B424" s="51"/>
      <c r="C424" s="51"/>
      <c r="D424" s="51"/>
      <c r="E424" s="51"/>
      <c r="F424" s="51"/>
      <c r="G424" s="51"/>
      <c r="H424" s="51"/>
      <c r="I424" s="24"/>
      <c r="J424" s="24"/>
      <c r="K424" s="24"/>
      <c r="L424" s="24"/>
      <c r="M424" s="24"/>
      <c r="N424" s="24"/>
      <c r="O424" s="51"/>
      <c r="P424" s="51"/>
      <c r="Q424" s="51"/>
      <c r="R424" s="51"/>
      <c r="S424" s="51"/>
      <c r="T424" s="51"/>
      <c r="U424" s="51"/>
      <c r="V424" s="51"/>
      <c r="W424" s="51"/>
      <c r="X424" s="51"/>
      <c r="Y424" s="51"/>
      <c r="Z424" s="51"/>
      <c r="AA424" s="51"/>
      <c r="AB424" s="51"/>
      <c r="AC424" s="24"/>
      <c r="AD424" s="22"/>
      <c r="AE424" s="22"/>
    </row>
    <row r="425" spans="1:31" x14ac:dyDescent="0.25">
      <c r="A425" s="24"/>
      <c r="B425" s="51"/>
      <c r="C425" s="51"/>
      <c r="D425" s="51"/>
      <c r="E425" s="51"/>
      <c r="F425" s="51"/>
      <c r="G425" s="51"/>
      <c r="H425" s="51"/>
      <c r="I425" s="24"/>
      <c r="J425" s="24"/>
      <c r="K425" s="24"/>
      <c r="L425" s="24"/>
      <c r="M425" s="24"/>
      <c r="N425" s="24"/>
      <c r="O425" s="51"/>
      <c r="P425" s="51"/>
      <c r="Q425" s="51"/>
      <c r="R425" s="51"/>
      <c r="S425" s="51"/>
      <c r="T425" s="51"/>
      <c r="U425" s="51"/>
      <c r="V425" s="51"/>
      <c r="W425" s="51"/>
      <c r="X425" s="51"/>
      <c r="Y425" s="51"/>
      <c r="Z425" s="51"/>
      <c r="AA425" s="51"/>
      <c r="AB425" s="51"/>
      <c r="AC425" s="24"/>
      <c r="AD425" s="22"/>
      <c r="AE425" s="22"/>
    </row>
    <row r="426" spans="1:31" x14ac:dyDescent="0.25">
      <c r="A426" s="24"/>
      <c r="B426" s="51"/>
      <c r="C426" s="51"/>
      <c r="D426" s="51"/>
      <c r="E426" s="51"/>
      <c r="F426" s="51"/>
      <c r="G426" s="51"/>
      <c r="H426" s="51"/>
      <c r="I426" s="24"/>
      <c r="J426" s="24"/>
      <c r="K426" s="24"/>
      <c r="L426" s="24"/>
      <c r="M426" s="24"/>
      <c r="N426" s="24"/>
      <c r="O426" s="51"/>
      <c r="P426" s="51"/>
      <c r="Q426" s="51"/>
      <c r="R426" s="51"/>
      <c r="S426" s="51"/>
      <c r="T426" s="51"/>
      <c r="U426" s="51"/>
      <c r="V426" s="51"/>
      <c r="W426" s="51"/>
      <c r="X426" s="51"/>
      <c r="Y426" s="51"/>
      <c r="Z426" s="51"/>
      <c r="AA426" s="51"/>
      <c r="AB426" s="51"/>
      <c r="AC426" s="24"/>
      <c r="AD426" s="22"/>
      <c r="AE426" s="22"/>
    </row>
    <row r="427" spans="1:31" x14ac:dyDescent="0.25">
      <c r="A427" s="24"/>
      <c r="B427" s="51"/>
      <c r="C427" s="51"/>
      <c r="D427" s="51"/>
      <c r="E427" s="51"/>
      <c r="F427" s="51"/>
      <c r="G427" s="51"/>
      <c r="H427" s="51"/>
      <c r="I427" s="24"/>
      <c r="J427" s="24"/>
      <c r="K427" s="24"/>
      <c r="L427" s="24"/>
      <c r="M427" s="24"/>
      <c r="N427" s="24"/>
      <c r="O427" s="51"/>
      <c r="P427" s="51"/>
      <c r="Q427" s="51"/>
      <c r="R427" s="51"/>
      <c r="S427" s="51"/>
      <c r="T427" s="51"/>
      <c r="U427" s="51"/>
      <c r="V427" s="51"/>
      <c r="W427" s="51"/>
      <c r="X427" s="51"/>
      <c r="Y427" s="51"/>
      <c r="Z427" s="51"/>
      <c r="AA427" s="51"/>
      <c r="AB427" s="51"/>
      <c r="AC427" s="24"/>
      <c r="AD427" s="22"/>
      <c r="AE427" s="22"/>
    </row>
    <row r="428" spans="1:31" x14ac:dyDescent="0.25">
      <c r="A428" s="24"/>
      <c r="B428" s="51"/>
      <c r="C428" s="51"/>
      <c r="D428" s="51"/>
      <c r="E428" s="51"/>
      <c r="F428" s="51"/>
      <c r="G428" s="51"/>
      <c r="H428" s="51"/>
      <c r="I428" s="24"/>
      <c r="J428" s="24"/>
      <c r="K428" s="24"/>
      <c r="L428" s="24"/>
      <c r="M428" s="24"/>
      <c r="N428" s="24"/>
      <c r="O428" s="51"/>
      <c r="P428" s="51"/>
      <c r="Q428" s="51"/>
      <c r="R428" s="51"/>
      <c r="S428" s="51"/>
      <c r="T428" s="51"/>
      <c r="U428" s="51"/>
      <c r="V428" s="51"/>
      <c r="W428" s="51"/>
      <c r="X428" s="51"/>
      <c r="Y428" s="51"/>
      <c r="Z428" s="51"/>
      <c r="AA428" s="51"/>
      <c r="AB428" s="51"/>
      <c r="AC428" s="24"/>
      <c r="AD428" s="22"/>
      <c r="AE428" s="22"/>
    </row>
    <row r="429" spans="1:31" x14ac:dyDescent="0.25">
      <c r="A429" s="24"/>
      <c r="B429" s="51"/>
      <c r="C429" s="51"/>
      <c r="D429" s="51"/>
      <c r="E429" s="51"/>
      <c r="F429" s="51"/>
      <c r="G429" s="51"/>
      <c r="H429" s="51"/>
      <c r="I429" s="24"/>
      <c r="J429" s="24"/>
      <c r="K429" s="24"/>
      <c r="L429" s="24"/>
      <c r="M429" s="24"/>
      <c r="N429" s="24"/>
      <c r="O429" s="51"/>
      <c r="P429" s="51"/>
      <c r="Q429" s="51"/>
      <c r="R429" s="51"/>
      <c r="S429" s="51"/>
      <c r="T429" s="51"/>
      <c r="U429" s="51"/>
      <c r="V429" s="51"/>
      <c r="W429" s="51"/>
      <c r="X429" s="51"/>
      <c r="Y429" s="51"/>
      <c r="Z429" s="51"/>
      <c r="AA429" s="51"/>
      <c r="AB429" s="51"/>
      <c r="AC429" s="24"/>
      <c r="AD429" s="22"/>
      <c r="AE429" s="22"/>
    </row>
    <row r="430" spans="1:31" x14ac:dyDescent="0.25">
      <c r="A430" s="24"/>
      <c r="B430" s="51"/>
      <c r="C430" s="51"/>
      <c r="D430" s="51"/>
      <c r="E430" s="51"/>
      <c r="F430" s="51"/>
      <c r="G430" s="51"/>
      <c r="H430" s="51"/>
      <c r="I430" s="24"/>
      <c r="J430" s="24"/>
      <c r="K430" s="24"/>
      <c r="L430" s="24"/>
      <c r="M430" s="24"/>
      <c r="N430" s="24"/>
      <c r="O430" s="51"/>
      <c r="P430" s="51"/>
      <c r="Q430" s="51"/>
      <c r="R430" s="51"/>
      <c r="S430" s="51"/>
      <c r="T430" s="51"/>
      <c r="U430" s="51"/>
      <c r="V430" s="51"/>
      <c r="W430" s="51"/>
      <c r="X430" s="51"/>
      <c r="Y430" s="51"/>
      <c r="Z430" s="51"/>
      <c r="AA430" s="51"/>
      <c r="AB430" s="51"/>
      <c r="AC430" s="24"/>
      <c r="AD430" s="22"/>
      <c r="AE430" s="22"/>
    </row>
    <row r="431" spans="1:31" x14ac:dyDescent="0.25">
      <c r="A431" s="24"/>
      <c r="B431" s="51"/>
      <c r="C431" s="51"/>
      <c r="D431" s="51"/>
      <c r="E431" s="51"/>
      <c r="F431" s="51"/>
      <c r="G431" s="51"/>
      <c r="H431" s="51"/>
      <c r="I431" s="24"/>
      <c r="J431" s="24"/>
      <c r="K431" s="24"/>
      <c r="L431" s="24"/>
      <c r="M431" s="24"/>
      <c r="N431" s="24"/>
      <c r="O431" s="51"/>
      <c r="P431" s="51"/>
      <c r="Q431" s="51"/>
      <c r="R431" s="51"/>
      <c r="S431" s="51"/>
      <c r="T431" s="51"/>
      <c r="U431" s="51"/>
      <c r="V431" s="51"/>
      <c r="W431" s="51"/>
      <c r="X431" s="51"/>
      <c r="Y431" s="51"/>
      <c r="Z431" s="51"/>
      <c r="AA431" s="51"/>
      <c r="AB431" s="51"/>
      <c r="AC431" s="24"/>
      <c r="AD431" s="22"/>
      <c r="AE431" s="22"/>
    </row>
    <row r="432" spans="1:31" x14ac:dyDescent="0.25">
      <c r="A432" s="24"/>
      <c r="B432" s="51"/>
      <c r="C432" s="51"/>
      <c r="D432" s="51"/>
      <c r="E432" s="51"/>
      <c r="F432" s="51"/>
      <c r="G432" s="51"/>
      <c r="H432" s="51"/>
      <c r="I432" s="24"/>
      <c r="J432" s="24"/>
      <c r="K432" s="24"/>
      <c r="L432" s="24"/>
      <c r="M432" s="24"/>
      <c r="N432" s="24"/>
      <c r="O432" s="51"/>
      <c r="P432" s="51"/>
      <c r="Q432" s="51"/>
      <c r="R432" s="51"/>
      <c r="S432" s="51"/>
      <c r="T432" s="51"/>
      <c r="U432" s="51"/>
      <c r="V432" s="51"/>
      <c r="W432" s="51"/>
      <c r="X432" s="51"/>
      <c r="Y432" s="51"/>
      <c r="Z432" s="51"/>
      <c r="AA432" s="51"/>
      <c r="AB432" s="51"/>
      <c r="AC432" s="24"/>
      <c r="AD432" s="22"/>
      <c r="AE432" s="22"/>
    </row>
    <row r="433" spans="1:31" x14ac:dyDescent="0.25">
      <c r="A433" s="24"/>
      <c r="B433" s="51"/>
      <c r="C433" s="51"/>
      <c r="D433" s="51"/>
      <c r="E433" s="51"/>
      <c r="F433" s="51"/>
      <c r="G433" s="51"/>
      <c r="H433" s="51"/>
      <c r="I433" s="24"/>
      <c r="J433" s="24"/>
      <c r="K433" s="24"/>
      <c r="L433" s="24"/>
      <c r="M433" s="24"/>
      <c r="N433" s="24"/>
      <c r="O433" s="51"/>
      <c r="P433" s="51"/>
      <c r="Q433" s="51"/>
      <c r="R433" s="51"/>
      <c r="S433" s="51"/>
      <c r="T433" s="51"/>
      <c r="U433" s="51"/>
      <c r="V433" s="51"/>
      <c r="W433" s="51"/>
      <c r="X433" s="51"/>
      <c r="Y433" s="51"/>
      <c r="Z433" s="51"/>
      <c r="AA433" s="51"/>
      <c r="AB433" s="51"/>
      <c r="AC433" s="24"/>
      <c r="AD433" s="22"/>
      <c r="AE433" s="22"/>
    </row>
    <row r="434" spans="1:31" x14ac:dyDescent="0.25">
      <c r="A434" s="24"/>
      <c r="B434" s="51"/>
      <c r="C434" s="51"/>
      <c r="D434" s="51"/>
      <c r="E434" s="51"/>
      <c r="F434" s="51"/>
      <c r="G434" s="51"/>
      <c r="H434" s="51"/>
      <c r="I434" s="24"/>
      <c r="J434" s="24"/>
      <c r="K434" s="24"/>
      <c r="L434" s="24"/>
      <c r="M434" s="24"/>
      <c r="N434" s="24"/>
      <c r="O434" s="51"/>
      <c r="P434" s="51"/>
      <c r="Q434" s="51"/>
      <c r="R434" s="51"/>
      <c r="S434" s="51"/>
      <c r="T434" s="51"/>
      <c r="U434" s="51"/>
      <c r="V434" s="51"/>
      <c r="W434" s="51"/>
      <c r="X434" s="51"/>
      <c r="Y434" s="51"/>
      <c r="Z434" s="51"/>
      <c r="AA434" s="51"/>
      <c r="AB434" s="51"/>
      <c r="AC434" s="24"/>
      <c r="AD434" s="22"/>
      <c r="AE434" s="22"/>
    </row>
    <row r="435" spans="1:31" x14ac:dyDescent="0.25">
      <c r="A435" s="24"/>
      <c r="B435" s="51"/>
      <c r="C435" s="51"/>
      <c r="D435" s="51"/>
      <c r="E435" s="51"/>
      <c r="F435" s="51"/>
      <c r="G435" s="51"/>
      <c r="H435" s="51"/>
      <c r="I435" s="24"/>
      <c r="J435" s="24"/>
      <c r="K435" s="24"/>
      <c r="L435" s="24"/>
      <c r="M435" s="24"/>
      <c r="N435" s="24"/>
      <c r="O435" s="51"/>
      <c r="P435" s="51"/>
      <c r="Q435" s="51"/>
      <c r="R435" s="51"/>
      <c r="S435" s="51"/>
      <c r="T435" s="51"/>
      <c r="U435" s="51"/>
      <c r="V435" s="51"/>
      <c r="W435" s="51"/>
      <c r="X435" s="51"/>
      <c r="Y435" s="51"/>
      <c r="Z435" s="51"/>
      <c r="AA435" s="51"/>
      <c r="AB435" s="51"/>
      <c r="AC435" s="24"/>
      <c r="AD435" s="22"/>
      <c r="AE435" s="22"/>
    </row>
    <row r="436" spans="1:31" x14ac:dyDescent="0.25">
      <c r="A436" s="24"/>
      <c r="B436" s="51"/>
      <c r="C436" s="51"/>
      <c r="D436" s="51"/>
      <c r="E436" s="51"/>
      <c r="F436" s="51"/>
      <c r="G436" s="51"/>
      <c r="H436" s="51"/>
      <c r="I436" s="24"/>
      <c r="J436" s="24"/>
      <c r="K436" s="24"/>
      <c r="L436" s="24"/>
      <c r="M436" s="24"/>
      <c r="N436" s="24"/>
      <c r="O436" s="51"/>
      <c r="P436" s="51"/>
      <c r="Q436" s="51"/>
      <c r="R436" s="51"/>
      <c r="S436" s="51"/>
      <c r="T436" s="51"/>
      <c r="U436" s="51"/>
      <c r="V436" s="51"/>
      <c r="W436" s="51"/>
      <c r="X436" s="51"/>
      <c r="Y436" s="51"/>
      <c r="Z436" s="51"/>
      <c r="AA436" s="51"/>
      <c r="AB436" s="51"/>
      <c r="AC436" s="24"/>
      <c r="AD436" s="22"/>
      <c r="AE436" s="22"/>
    </row>
    <row r="437" spans="1:31" x14ac:dyDescent="0.25">
      <c r="A437" s="24"/>
      <c r="B437" s="51"/>
      <c r="C437" s="51"/>
      <c r="D437" s="51"/>
      <c r="E437" s="51"/>
      <c r="F437" s="51"/>
      <c r="G437" s="51"/>
      <c r="H437" s="51"/>
      <c r="I437" s="24"/>
      <c r="J437" s="24"/>
      <c r="K437" s="24"/>
      <c r="L437" s="24"/>
      <c r="M437" s="24"/>
      <c r="N437" s="24"/>
      <c r="O437" s="51"/>
      <c r="P437" s="51"/>
      <c r="Q437" s="51"/>
      <c r="R437" s="51"/>
      <c r="S437" s="51"/>
      <c r="T437" s="51"/>
      <c r="U437" s="51"/>
      <c r="V437" s="51"/>
      <c r="W437" s="51"/>
      <c r="X437" s="51"/>
      <c r="Y437" s="51"/>
      <c r="Z437" s="51"/>
      <c r="AA437" s="51"/>
      <c r="AB437" s="51"/>
      <c r="AC437" s="24"/>
      <c r="AD437" s="22"/>
      <c r="AE437" s="22"/>
    </row>
    <row r="438" spans="1:31" x14ac:dyDescent="0.25">
      <c r="A438" s="24"/>
      <c r="B438" s="51"/>
      <c r="C438" s="51"/>
      <c r="D438" s="51"/>
      <c r="E438" s="51"/>
      <c r="F438" s="51"/>
      <c r="G438" s="51"/>
      <c r="H438" s="51"/>
      <c r="I438" s="24"/>
      <c r="J438" s="24"/>
      <c r="K438" s="24"/>
      <c r="L438" s="24"/>
      <c r="M438" s="24"/>
      <c r="N438" s="24"/>
      <c r="O438" s="51"/>
      <c r="P438" s="51"/>
      <c r="Q438" s="51"/>
      <c r="R438" s="51"/>
      <c r="S438" s="51"/>
      <c r="T438" s="51"/>
      <c r="U438" s="51"/>
      <c r="V438" s="51"/>
      <c r="W438" s="51"/>
      <c r="X438" s="51"/>
      <c r="Y438" s="51"/>
      <c r="Z438" s="51"/>
      <c r="AA438" s="51"/>
      <c r="AB438" s="51"/>
      <c r="AC438" s="24"/>
      <c r="AD438" s="22"/>
      <c r="AE438" s="22"/>
    </row>
    <row r="439" spans="1:31" x14ac:dyDescent="0.25">
      <c r="A439" s="24"/>
      <c r="B439" s="51"/>
      <c r="C439" s="51"/>
      <c r="D439" s="51"/>
      <c r="E439" s="51"/>
      <c r="F439" s="51"/>
      <c r="G439" s="51"/>
      <c r="H439" s="51"/>
      <c r="I439" s="24"/>
      <c r="J439" s="24"/>
      <c r="K439" s="24"/>
      <c r="L439" s="24"/>
      <c r="M439" s="24"/>
      <c r="N439" s="24"/>
      <c r="O439" s="51"/>
      <c r="P439" s="51"/>
      <c r="Q439" s="51"/>
      <c r="R439" s="51"/>
      <c r="S439" s="51"/>
      <c r="T439" s="51"/>
      <c r="U439" s="51"/>
      <c r="V439" s="51"/>
      <c r="W439" s="51"/>
      <c r="X439" s="51"/>
      <c r="Y439" s="51"/>
      <c r="Z439" s="51"/>
      <c r="AA439" s="51"/>
      <c r="AB439" s="51"/>
      <c r="AC439" s="24"/>
      <c r="AD439" s="22"/>
      <c r="AE439" s="22"/>
    </row>
    <row r="440" spans="1:31" x14ac:dyDescent="0.25">
      <c r="A440" s="24"/>
      <c r="B440" s="51"/>
      <c r="C440" s="51"/>
      <c r="D440" s="51"/>
      <c r="E440" s="51"/>
      <c r="F440" s="51"/>
      <c r="G440" s="51"/>
      <c r="H440" s="51"/>
      <c r="I440" s="24"/>
      <c r="J440" s="24"/>
      <c r="K440" s="24"/>
      <c r="L440" s="24"/>
      <c r="M440" s="24"/>
      <c r="N440" s="24"/>
      <c r="O440" s="51"/>
      <c r="P440" s="51"/>
      <c r="Q440" s="51"/>
      <c r="R440" s="51"/>
      <c r="S440" s="51"/>
      <c r="T440" s="51"/>
      <c r="U440" s="51"/>
      <c r="V440" s="51"/>
      <c r="W440" s="51"/>
      <c r="X440" s="51"/>
      <c r="Y440" s="51"/>
      <c r="Z440" s="51"/>
      <c r="AA440" s="51"/>
      <c r="AB440" s="51"/>
      <c r="AC440" s="24"/>
      <c r="AD440" s="22"/>
      <c r="AE440" s="22"/>
    </row>
    <row r="441" spans="1:31" x14ac:dyDescent="0.25">
      <c r="A441" s="24"/>
      <c r="B441" s="51"/>
      <c r="C441" s="51"/>
      <c r="D441" s="51"/>
      <c r="E441" s="51"/>
      <c r="F441" s="51"/>
      <c r="G441" s="51"/>
      <c r="H441" s="51"/>
      <c r="I441" s="24"/>
      <c r="J441" s="24"/>
      <c r="K441" s="24"/>
      <c r="L441" s="24"/>
      <c r="M441" s="24"/>
      <c r="N441" s="24"/>
      <c r="O441" s="51"/>
      <c r="P441" s="51"/>
      <c r="Q441" s="51"/>
      <c r="R441" s="51"/>
      <c r="S441" s="51"/>
      <c r="T441" s="51"/>
      <c r="U441" s="51"/>
      <c r="V441" s="51"/>
      <c r="W441" s="51"/>
      <c r="X441" s="51"/>
      <c r="Y441" s="51"/>
      <c r="Z441" s="51"/>
      <c r="AA441" s="51"/>
      <c r="AB441" s="51"/>
      <c r="AC441" s="24"/>
      <c r="AD441" s="22"/>
      <c r="AE441" s="22"/>
    </row>
    <row r="442" spans="1:31" x14ac:dyDescent="0.25">
      <c r="A442" s="24"/>
      <c r="B442" s="51"/>
      <c r="C442" s="51"/>
      <c r="D442" s="51"/>
      <c r="E442" s="51"/>
      <c r="F442" s="51"/>
      <c r="G442" s="51"/>
      <c r="H442" s="51"/>
      <c r="I442" s="24"/>
      <c r="J442" s="24"/>
      <c r="K442" s="24"/>
      <c r="L442" s="24"/>
      <c r="M442" s="24"/>
      <c r="N442" s="24"/>
      <c r="O442" s="51"/>
      <c r="P442" s="51"/>
      <c r="Q442" s="51"/>
      <c r="R442" s="51"/>
      <c r="S442" s="51"/>
      <c r="T442" s="51"/>
      <c r="U442" s="51"/>
      <c r="V442" s="51"/>
      <c r="W442" s="51"/>
      <c r="X442" s="51"/>
      <c r="Y442" s="51"/>
      <c r="Z442" s="51"/>
      <c r="AA442" s="51"/>
      <c r="AB442" s="51"/>
      <c r="AC442" s="24"/>
      <c r="AD442" s="22"/>
      <c r="AE442" s="22"/>
    </row>
    <row r="443" spans="1:31" x14ac:dyDescent="0.25">
      <c r="A443" s="24"/>
      <c r="B443" s="51"/>
      <c r="C443" s="51"/>
      <c r="D443" s="51"/>
      <c r="E443" s="51"/>
      <c r="F443" s="51"/>
      <c r="G443" s="51"/>
      <c r="H443" s="51"/>
      <c r="I443" s="24"/>
      <c r="J443" s="24"/>
      <c r="K443" s="24"/>
      <c r="L443" s="24"/>
      <c r="M443" s="24"/>
      <c r="N443" s="24"/>
      <c r="O443" s="51"/>
      <c r="P443" s="51"/>
      <c r="Q443" s="51"/>
      <c r="R443" s="51"/>
      <c r="S443" s="51"/>
      <c r="T443" s="51"/>
      <c r="U443" s="51"/>
      <c r="V443" s="51"/>
      <c r="W443" s="51"/>
      <c r="X443" s="51"/>
      <c r="Y443" s="51"/>
      <c r="Z443" s="51"/>
      <c r="AA443" s="51"/>
      <c r="AB443" s="51"/>
      <c r="AC443" s="24"/>
      <c r="AD443" s="22"/>
      <c r="AE443" s="22"/>
    </row>
    <row r="444" spans="1:31" x14ac:dyDescent="0.25">
      <c r="A444" s="24"/>
      <c r="B444" s="51"/>
      <c r="C444" s="51"/>
      <c r="D444" s="51"/>
      <c r="E444" s="51"/>
      <c r="F444" s="51"/>
      <c r="G444" s="51"/>
      <c r="H444" s="51"/>
      <c r="I444" s="24"/>
      <c r="J444" s="24"/>
      <c r="K444" s="24"/>
      <c r="L444" s="24"/>
      <c r="M444" s="24"/>
      <c r="N444" s="24"/>
      <c r="O444" s="51"/>
      <c r="P444" s="51"/>
      <c r="Q444" s="51"/>
      <c r="R444" s="51"/>
      <c r="S444" s="51"/>
      <c r="T444" s="51"/>
      <c r="U444" s="51"/>
      <c r="V444" s="51"/>
      <c r="W444" s="51"/>
      <c r="X444" s="51"/>
      <c r="Y444" s="51"/>
      <c r="Z444" s="51"/>
      <c r="AA444" s="51"/>
      <c r="AB444" s="51"/>
      <c r="AC444" s="24"/>
      <c r="AD444" s="22"/>
      <c r="AE444" s="22"/>
    </row>
    <row r="445" spans="1:31" x14ac:dyDescent="0.25">
      <c r="A445" s="24"/>
      <c r="B445" s="51"/>
      <c r="C445" s="51"/>
      <c r="D445" s="51"/>
      <c r="E445" s="51"/>
      <c r="F445" s="51"/>
      <c r="G445" s="51"/>
      <c r="H445" s="51"/>
      <c r="I445" s="24"/>
      <c r="J445" s="24"/>
      <c r="K445" s="24"/>
      <c r="L445" s="24"/>
      <c r="M445" s="24"/>
      <c r="N445" s="24"/>
      <c r="O445" s="51"/>
      <c r="P445" s="51"/>
      <c r="Q445" s="51"/>
      <c r="R445" s="51"/>
      <c r="S445" s="51"/>
      <c r="T445" s="51"/>
      <c r="U445" s="51"/>
      <c r="V445" s="51"/>
      <c r="W445" s="51"/>
      <c r="X445" s="51"/>
      <c r="Y445" s="51"/>
      <c r="Z445" s="51"/>
      <c r="AA445" s="51"/>
      <c r="AB445" s="51"/>
      <c r="AC445" s="24"/>
      <c r="AD445" s="22"/>
      <c r="AE445" s="22"/>
    </row>
    <row r="446" spans="1:31" x14ac:dyDescent="0.25">
      <c r="A446" s="24"/>
      <c r="B446" s="51"/>
      <c r="C446" s="51"/>
      <c r="D446" s="51"/>
      <c r="E446" s="51"/>
      <c r="F446" s="51"/>
      <c r="G446" s="51"/>
      <c r="H446" s="51"/>
      <c r="I446" s="24"/>
      <c r="J446" s="24"/>
      <c r="K446" s="24"/>
      <c r="L446" s="24"/>
      <c r="M446" s="24"/>
      <c r="N446" s="24"/>
      <c r="O446" s="51"/>
      <c r="P446" s="51"/>
      <c r="Q446" s="51"/>
      <c r="R446" s="51"/>
      <c r="S446" s="51"/>
      <c r="T446" s="51"/>
      <c r="U446" s="51"/>
      <c r="V446" s="51"/>
      <c r="W446" s="51"/>
      <c r="X446" s="51"/>
      <c r="Y446" s="51"/>
      <c r="Z446" s="51"/>
      <c r="AA446" s="51"/>
      <c r="AB446" s="51"/>
      <c r="AC446" s="24"/>
      <c r="AD446" s="22"/>
      <c r="AE446" s="22"/>
    </row>
    <row r="447" spans="1:31" x14ac:dyDescent="0.25">
      <c r="A447" s="24"/>
      <c r="B447" s="51"/>
      <c r="C447" s="51"/>
      <c r="D447" s="51"/>
      <c r="E447" s="51"/>
      <c r="F447" s="51"/>
      <c r="G447" s="51"/>
      <c r="H447" s="51"/>
      <c r="I447" s="24"/>
      <c r="J447" s="24"/>
      <c r="K447" s="24"/>
      <c r="L447" s="24"/>
      <c r="M447" s="24"/>
      <c r="N447" s="24"/>
      <c r="O447" s="51"/>
      <c r="P447" s="51"/>
      <c r="Q447" s="51"/>
      <c r="R447" s="51"/>
      <c r="S447" s="51"/>
      <c r="T447" s="51"/>
      <c r="U447" s="51"/>
      <c r="V447" s="51"/>
      <c r="W447" s="51"/>
      <c r="X447" s="51"/>
      <c r="Y447" s="51"/>
      <c r="Z447" s="51"/>
      <c r="AA447" s="51"/>
      <c r="AB447" s="51"/>
      <c r="AC447" s="24"/>
      <c r="AD447" s="22"/>
      <c r="AE447" s="22"/>
    </row>
    <row r="448" spans="1:31" x14ac:dyDescent="0.25">
      <c r="A448" s="24"/>
      <c r="B448" s="51"/>
      <c r="C448" s="51"/>
      <c r="D448" s="51"/>
      <c r="E448" s="51"/>
      <c r="F448" s="51"/>
      <c r="G448" s="51"/>
      <c r="H448" s="51"/>
      <c r="I448" s="24"/>
      <c r="J448" s="24"/>
      <c r="K448" s="24"/>
      <c r="L448" s="24"/>
      <c r="M448" s="24"/>
      <c r="N448" s="24"/>
      <c r="O448" s="51"/>
      <c r="P448" s="51"/>
      <c r="Q448" s="51"/>
      <c r="R448" s="51"/>
      <c r="S448" s="51"/>
      <c r="T448" s="51"/>
      <c r="U448" s="51"/>
      <c r="V448" s="51"/>
      <c r="W448" s="51"/>
      <c r="X448" s="51"/>
      <c r="Y448" s="51"/>
      <c r="Z448" s="51"/>
      <c r="AA448" s="51"/>
      <c r="AB448" s="51"/>
      <c r="AC448" s="24"/>
      <c r="AD448" s="22"/>
      <c r="AE448" s="22"/>
    </row>
    <row r="449" spans="1:31" x14ac:dyDescent="0.25">
      <c r="A449" s="24"/>
      <c r="B449" s="51"/>
      <c r="C449" s="51"/>
      <c r="D449" s="51"/>
      <c r="E449" s="51"/>
      <c r="F449" s="51"/>
      <c r="G449" s="51"/>
      <c r="H449" s="51"/>
      <c r="I449" s="24"/>
      <c r="J449" s="24"/>
      <c r="K449" s="24"/>
      <c r="L449" s="24"/>
      <c r="M449" s="24"/>
      <c r="N449" s="24"/>
      <c r="O449" s="51"/>
      <c r="P449" s="51"/>
      <c r="Q449" s="51"/>
      <c r="R449" s="51"/>
      <c r="S449" s="51"/>
      <c r="T449" s="51"/>
      <c r="U449" s="51"/>
      <c r="V449" s="51"/>
      <c r="W449" s="51"/>
      <c r="X449" s="51"/>
      <c r="Y449" s="51"/>
      <c r="Z449" s="51"/>
      <c r="AA449" s="51"/>
      <c r="AB449" s="51"/>
      <c r="AC449" s="24"/>
      <c r="AD449" s="22"/>
      <c r="AE449" s="22"/>
    </row>
    <row r="450" spans="1:31" x14ac:dyDescent="0.25">
      <c r="A450" s="24"/>
      <c r="B450" s="51"/>
      <c r="C450" s="51"/>
      <c r="D450" s="51"/>
      <c r="E450" s="51"/>
      <c r="F450" s="51"/>
      <c r="G450" s="51"/>
      <c r="H450" s="51"/>
      <c r="I450" s="24"/>
      <c r="J450" s="24"/>
      <c r="K450" s="24"/>
      <c r="L450" s="24"/>
      <c r="M450" s="24"/>
      <c r="N450" s="24"/>
      <c r="O450" s="51"/>
      <c r="P450" s="51"/>
      <c r="Q450" s="51"/>
      <c r="R450" s="51"/>
      <c r="S450" s="51"/>
      <c r="T450" s="51"/>
      <c r="U450" s="51"/>
      <c r="V450" s="51"/>
      <c r="W450" s="51"/>
      <c r="X450" s="51"/>
      <c r="Y450" s="51"/>
      <c r="Z450" s="51"/>
      <c r="AA450" s="51"/>
      <c r="AB450" s="51"/>
      <c r="AC450" s="24"/>
      <c r="AD450" s="22"/>
      <c r="AE450" s="22"/>
    </row>
    <row r="451" spans="1:31" x14ac:dyDescent="0.25">
      <c r="A451" s="24"/>
      <c r="B451" s="51"/>
      <c r="C451" s="51"/>
      <c r="D451" s="51"/>
      <c r="E451" s="51"/>
      <c r="F451" s="51"/>
      <c r="G451" s="51"/>
      <c r="H451" s="51"/>
      <c r="I451" s="24"/>
      <c r="J451" s="24"/>
      <c r="K451" s="24"/>
      <c r="L451" s="24"/>
      <c r="M451" s="24"/>
      <c r="N451" s="24"/>
      <c r="O451" s="51"/>
      <c r="P451" s="51"/>
      <c r="Q451" s="51"/>
      <c r="R451" s="51"/>
      <c r="S451" s="51"/>
      <c r="T451" s="51"/>
      <c r="U451" s="51"/>
      <c r="V451" s="51"/>
      <c r="W451" s="51"/>
      <c r="X451" s="51"/>
      <c r="Y451" s="51"/>
      <c r="Z451" s="51"/>
      <c r="AA451" s="51"/>
      <c r="AB451" s="51"/>
      <c r="AC451" s="24"/>
      <c r="AD451" s="22"/>
      <c r="AE451" s="22"/>
    </row>
    <row r="452" spans="1:31" x14ac:dyDescent="0.25">
      <c r="A452" s="24"/>
      <c r="B452" s="51"/>
      <c r="C452" s="51"/>
      <c r="D452" s="51"/>
      <c r="E452" s="51"/>
      <c r="F452" s="51"/>
      <c r="G452" s="51"/>
      <c r="H452" s="51"/>
      <c r="I452" s="24"/>
      <c r="J452" s="24"/>
      <c r="K452" s="24"/>
      <c r="L452" s="24"/>
      <c r="M452" s="24"/>
      <c r="N452" s="24"/>
      <c r="O452" s="51"/>
      <c r="P452" s="51"/>
      <c r="Q452" s="51"/>
      <c r="R452" s="51"/>
      <c r="S452" s="51"/>
      <c r="T452" s="51"/>
      <c r="U452" s="51"/>
      <c r="V452" s="51"/>
      <c r="W452" s="51"/>
      <c r="X452" s="51"/>
      <c r="Y452" s="51"/>
      <c r="Z452" s="51"/>
      <c r="AA452" s="51"/>
      <c r="AB452" s="51"/>
      <c r="AC452" s="24"/>
      <c r="AD452" s="22"/>
      <c r="AE452" s="22"/>
    </row>
    <row r="453" spans="1:31" x14ac:dyDescent="0.25">
      <c r="A453" s="24"/>
      <c r="B453" s="51"/>
      <c r="C453" s="51"/>
      <c r="D453" s="51"/>
      <c r="E453" s="51"/>
      <c r="F453" s="51"/>
      <c r="G453" s="51"/>
      <c r="H453" s="51"/>
      <c r="I453" s="24"/>
      <c r="J453" s="24"/>
      <c r="K453" s="24"/>
      <c r="L453" s="24"/>
      <c r="M453" s="24"/>
      <c r="N453" s="24"/>
      <c r="O453" s="51"/>
      <c r="P453" s="51"/>
      <c r="Q453" s="51"/>
      <c r="R453" s="51"/>
      <c r="S453" s="51"/>
      <c r="T453" s="51"/>
      <c r="U453" s="51"/>
      <c r="V453" s="51"/>
      <c r="W453" s="51"/>
      <c r="X453" s="51"/>
      <c r="Y453" s="51"/>
      <c r="Z453" s="51"/>
      <c r="AA453" s="51"/>
      <c r="AB453" s="51"/>
      <c r="AC453" s="24"/>
      <c r="AD453" s="22"/>
      <c r="AE453" s="22"/>
    </row>
    <row r="454" spans="1:31" x14ac:dyDescent="0.25">
      <c r="A454" s="24"/>
      <c r="B454" s="51"/>
      <c r="C454" s="51"/>
      <c r="D454" s="51"/>
      <c r="E454" s="51"/>
      <c r="F454" s="51"/>
      <c r="G454" s="51"/>
      <c r="H454" s="51"/>
      <c r="I454" s="24"/>
      <c r="J454" s="24"/>
      <c r="K454" s="24"/>
      <c r="L454" s="24"/>
      <c r="M454" s="24"/>
      <c r="N454" s="24"/>
      <c r="O454" s="51"/>
      <c r="P454" s="51"/>
      <c r="Q454" s="51"/>
      <c r="R454" s="51"/>
      <c r="S454" s="51"/>
      <c r="T454" s="51"/>
      <c r="U454" s="51"/>
      <c r="V454" s="51"/>
      <c r="W454" s="51"/>
      <c r="X454" s="51"/>
      <c r="Y454" s="51"/>
      <c r="Z454" s="51"/>
      <c r="AA454" s="51"/>
      <c r="AB454" s="51"/>
      <c r="AC454" s="24"/>
      <c r="AD454" s="22"/>
      <c r="AE454" s="22"/>
    </row>
    <row r="455" spans="1:31" x14ac:dyDescent="0.25">
      <c r="A455" s="24"/>
      <c r="B455" s="51"/>
      <c r="C455" s="51"/>
      <c r="D455" s="51"/>
      <c r="E455" s="51"/>
      <c r="F455" s="51"/>
      <c r="G455" s="51"/>
      <c r="H455" s="51"/>
      <c r="I455" s="24"/>
      <c r="J455" s="24"/>
      <c r="K455" s="24"/>
      <c r="L455" s="24"/>
      <c r="M455" s="24"/>
      <c r="N455" s="24"/>
      <c r="O455" s="51"/>
      <c r="P455" s="51"/>
      <c r="Q455" s="51"/>
      <c r="R455" s="51"/>
      <c r="S455" s="51"/>
      <c r="T455" s="51"/>
      <c r="U455" s="51"/>
      <c r="V455" s="51"/>
      <c r="W455" s="51"/>
      <c r="X455" s="51"/>
      <c r="Y455" s="51"/>
      <c r="Z455" s="51"/>
      <c r="AA455" s="51"/>
      <c r="AB455" s="51"/>
      <c r="AC455" s="24"/>
      <c r="AD455" s="22"/>
      <c r="AE455" s="22"/>
    </row>
    <row r="456" spans="1:31" x14ac:dyDescent="0.25">
      <c r="A456" s="24"/>
      <c r="B456" s="51"/>
      <c r="C456" s="51"/>
      <c r="D456" s="51"/>
      <c r="E456" s="51"/>
      <c r="F456" s="51"/>
      <c r="G456" s="51"/>
      <c r="H456" s="51"/>
      <c r="I456" s="24"/>
      <c r="J456" s="24"/>
      <c r="K456" s="24"/>
      <c r="L456" s="24"/>
      <c r="M456" s="24"/>
      <c r="N456" s="24"/>
      <c r="O456" s="51"/>
      <c r="P456" s="51"/>
      <c r="Q456" s="51"/>
      <c r="R456" s="51"/>
      <c r="S456" s="51"/>
      <c r="T456" s="51"/>
      <c r="U456" s="51"/>
      <c r="V456" s="51"/>
      <c r="W456" s="51"/>
      <c r="X456" s="51"/>
      <c r="Y456" s="51"/>
      <c r="Z456" s="51"/>
      <c r="AA456" s="51"/>
      <c r="AB456" s="51"/>
      <c r="AC456" s="24"/>
      <c r="AD456" s="22"/>
      <c r="AE456" s="22"/>
    </row>
    <row r="457" spans="1:31" x14ac:dyDescent="0.25">
      <c r="A457" s="24"/>
      <c r="B457" s="51"/>
      <c r="C457" s="51"/>
      <c r="D457" s="51"/>
      <c r="E457" s="51"/>
      <c r="F457" s="51"/>
      <c r="G457" s="51"/>
      <c r="H457" s="51"/>
      <c r="I457" s="24"/>
      <c r="J457" s="24"/>
      <c r="K457" s="24"/>
      <c r="L457" s="24"/>
      <c r="M457" s="24"/>
      <c r="N457" s="24"/>
      <c r="O457" s="51"/>
      <c r="P457" s="51"/>
      <c r="Q457" s="51"/>
      <c r="R457" s="51"/>
      <c r="S457" s="51"/>
      <c r="T457" s="51"/>
      <c r="U457" s="51"/>
      <c r="V457" s="51"/>
      <c r="W457" s="51"/>
      <c r="X457" s="51"/>
      <c r="Y457" s="51"/>
      <c r="Z457" s="51"/>
      <c r="AA457" s="51"/>
      <c r="AB457" s="51"/>
      <c r="AC457" s="24"/>
      <c r="AD457" s="22"/>
      <c r="AE457" s="22"/>
    </row>
    <row r="458" spans="1:31" x14ac:dyDescent="0.25">
      <c r="A458" s="24"/>
      <c r="B458" s="51"/>
      <c r="C458" s="51"/>
      <c r="D458" s="51"/>
      <c r="E458" s="51"/>
      <c r="F458" s="51"/>
      <c r="G458" s="51"/>
      <c r="H458" s="51"/>
      <c r="I458" s="24"/>
      <c r="J458" s="24"/>
      <c r="K458" s="24"/>
      <c r="L458" s="24"/>
      <c r="M458" s="24"/>
      <c r="N458" s="24"/>
      <c r="O458" s="51"/>
      <c r="P458" s="51"/>
      <c r="Q458" s="51"/>
      <c r="R458" s="51"/>
      <c r="S458" s="51"/>
      <c r="T458" s="51"/>
      <c r="U458" s="51"/>
      <c r="V458" s="51"/>
      <c r="W458" s="51"/>
      <c r="X458" s="51"/>
      <c r="Y458" s="51"/>
      <c r="Z458" s="51"/>
      <c r="AA458" s="51"/>
      <c r="AB458" s="51"/>
      <c r="AC458" s="24"/>
      <c r="AD458" s="22"/>
      <c r="AE458" s="22"/>
    </row>
    <row r="459" spans="1:31" x14ac:dyDescent="0.25">
      <c r="A459" s="24"/>
      <c r="B459" s="51"/>
      <c r="C459" s="51"/>
      <c r="D459" s="51"/>
      <c r="E459" s="51"/>
      <c r="F459" s="51"/>
      <c r="G459" s="51"/>
      <c r="H459" s="51"/>
      <c r="I459" s="24"/>
      <c r="J459" s="24"/>
      <c r="K459" s="24"/>
      <c r="L459" s="24"/>
      <c r="M459" s="24"/>
      <c r="N459" s="24"/>
      <c r="O459" s="51"/>
      <c r="P459" s="51"/>
      <c r="Q459" s="51"/>
      <c r="R459" s="51"/>
      <c r="S459" s="51"/>
      <c r="T459" s="51"/>
      <c r="U459" s="51"/>
      <c r="V459" s="51"/>
      <c r="W459" s="51"/>
      <c r="X459" s="51"/>
      <c r="Y459" s="51"/>
      <c r="Z459" s="51"/>
      <c r="AA459" s="51"/>
      <c r="AB459" s="51"/>
      <c r="AC459" s="24"/>
      <c r="AD459" s="22"/>
      <c r="AE459" s="22"/>
    </row>
    <row r="460" spans="1:31" x14ac:dyDescent="0.25">
      <c r="A460" s="24"/>
      <c r="B460" s="51"/>
      <c r="C460" s="51"/>
      <c r="D460" s="51"/>
      <c r="E460" s="51"/>
      <c r="F460" s="51"/>
      <c r="G460" s="51"/>
      <c r="H460" s="51"/>
      <c r="I460" s="24"/>
      <c r="J460" s="24"/>
      <c r="K460" s="24"/>
      <c r="L460" s="24"/>
      <c r="M460" s="24"/>
      <c r="N460" s="24"/>
      <c r="O460" s="51"/>
      <c r="P460" s="51"/>
      <c r="Q460" s="51"/>
      <c r="R460" s="51"/>
      <c r="S460" s="51"/>
      <c r="T460" s="51"/>
      <c r="U460" s="51"/>
      <c r="V460" s="51"/>
      <c r="W460" s="51"/>
      <c r="X460" s="51"/>
      <c r="Y460" s="51"/>
      <c r="Z460" s="51"/>
      <c r="AA460" s="51"/>
      <c r="AB460" s="51"/>
      <c r="AC460" s="24"/>
      <c r="AD460" s="22"/>
      <c r="AE460" s="22"/>
    </row>
    <row r="461" spans="1:31" x14ac:dyDescent="0.25">
      <c r="A461" s="24"/>
      <c r="B461" s="51"/>
      <c r="C461" s="51"/>
      <c r="D461" s="51"/>
      <c r="E461" s="51"/>
      <c r="F461" s="51"/>
      <c r="G461" s="51"/>
      <c r="H461" s="51"/>
      <c r="I461" s="24"/>
      <c r="J461" s="24"/>
      <c r="K461" s="24"/>
      <c r="L461" s="24"/>
      <c r="M461" s="24"/>
      <c r="N461" s="24"/>
      <c r="O461" s="51"/>
      <c r="P461" s="51"/>
      <c r="Q461" s="51"/>
      <c r="R461" s="51"/>
      <c r="S461" s="51"/>
      <c r="T461" s="51"/>
      <c r="U461" s="51"/>
      <c r="V461" s="51"/>
      <c r="W461" s="51"/>
      <c r="X461" s="51"/>
      <c r="Y461" s="51"/>
      <c r="Z461" s="51"/>
      <c r="AA461" s="51"/>
      <c r="AB461" s="51"/>
      <c r="AC461" s="24"/>
      <c r="AD461" s="22"/>
      <c r="AE461" s="22"/>
    </row>
    <row r="462" spans="1:31" x14ac:dyDescent="0.25">
      <c r="A462" s="24"/>
      <c r="B462" s="51"/>
      <c r="C462" s="51"/>
      <c r="D462" s="51"/>
      <c r="E462" s="51"/>
      <c r="F462" s="51"/>
      <c r="G462" s="51"/>
      <c r="H462" s="51"/>
      <c r="I462" s="24"/>
      <c r="J462" s="24"/>
      <c r="K462" s="24"/>
      <c r="L462" s="24"/>
      <c r="M462" s="24"/>
      <c r="N462" s="24"/>
      <c r="O462" s="51"/>
      <c r="P462" s="51"/>
      <c r="Q462" s="51"/>
      <c r="R462" s="51"/>
      <c r="S462" s="51"/>
      <c r="T462" s="51"/>
      <c r="U462" s="51"/>
      <c r="V462" s="51"/>
      <c r="W462" s="51"/>
      <c r="X462" s="51"/>
      <c r="Y462" s="51"/>
      <c r="Z462" s="51"/>
      <c r="AA462" s="51"/>
      <c r="AB462" s="51"/>
      <c r="AC462" s="24"/>
      <c r="AD462" s="22"/>
      <c r="AE462" s="22"/>
    </row>
    <row r="463" spans="1:31" x14ac:dyDescent="0.25">
      <c r="A463" s="24"/>
      <c r="B463" s="51"/>
      <c r="C463" s="51"/>
      <c r="D463" s="51"/>
      <c r="E463" s="51"/>
      <c r="F463" s="51"/>
      <c r="G463" s="51"/>
      <c r="H463" s="51"/>
      <c r="I463" s="24"/>
      <c r="J463" s="24"/>
      <c r="K463" s="24"/>
      <c r="L463" s="24"/>
      <c r="M463" s="24"/>
      <c r="N463" s="24"/>
      <c r="O463" s="51"/>
      <c r="P463" s="51"/>
      <c r="Q463" s="51"/>
      <c r="R463" s="51"/>
      <c r="S463" s="51"/>
      <c r="T463" s="51"/>
      <c r="U463" s="51"/>
      <c r="V463" s="51"/>
      <c r="W463" s="51"/>
      <c r="X463" s="51"/>
      <c r="Y463" s="51"/>
      <c r="Z463" s="51"/>
      <c r="AA463" s="51"/>
      <c r="AB463" s="51"/>
      <c r="AC463" s="24"/>
      <c r="AD463" s="22"/>
      <c r="AE463" s="22"/>
    </row>
    <row r="464" spans="1:31" x14ac:dyDescent="0.25">
      <c r="A464" s="24"/>
      <c r="B464" s="51"/>
      <c r="C464" s="51"/>
      <c r="D464" s="51"/>
      <c r="E464" s="51"/>
      <c r="F464" s="51"/>
      <c r="G464" s="51"/>
      <c r="H464" s="51"/>
      <c r="I464" s="24"/>
      <c r="J464" s="24"/>
      <c r="K464" s="24"/>
      <c r="L464" s="24"/>
      <c r="M464" s="24"/>
      <c r="N464" s="24"/>
      <c r="O464" s="51"/>
      <c r="P464" s="51"/>
      <c r="Q464" s="51"/>
      <c r="R464" s="51"/>
      <c r="S464" s="51"/>
      <c r="T464" s="51"/>
      <c r="U464" s="51"/>
      <c r="V464" s="51"/>
      <c r="W464" s="51"/>
      <c r="X464" s="51"/>
      <c r="Y464" s="51"/>
      <c r="Z464" s="51"/>
      <c r="AA464" s="51"/>
      <c r="AB464" s="51"/>
      <c r="AC464" s="24"/>
      <c r="AD464" s="22"/>
      <c r="AE464" s="22"/>
    </row>
    <row r="465" spans="1:31" x14ac:dyDescent="0.25">
      <c r="A465" s="24"/>
      <c r="B465" s="51"/>
      <c r="C465" s="51"/>
      <c r="D465" s="51"/>
      <c r="E465" s="51"/>
      <c r="F465" s="51"/>
      <c r="G465" s="51"/>
      <c r="H465" s="51"/>
      <c r="I465" s="24"/>
      <c r="J465" s="24"/>
      <c r="K465" s="24"/>
      <c r="L465" s="24"/>
      <c r="M465" s="24"/>
      <c r="N465" s="24"/>
      <c r="O465" s="51"/>
      <c r="P465" s="51"/>
      <c r="Q465" s="51"/>
      <c r="R465" s="51"/>
      <c r="S465" s="51"/>
      <c r="T465" s="51"/>
      <c r="U465" s="51"/>
      <c r="V465" s="51"/>
      <c r="W465" s="51"/>
      <c r="X465" s="51"/>
      <c r="Y465" s="51"/>
      <c r="Z465" s="51"/>
      <c r="AA465" s="51"/>
      <c r="AB465" s="51"/>
      <c r="AC465" s="24"/>
      <c r="AD465" s="22"/>
      <c r="AE465" s="22"/>
    </row>
    <row r="466" spans="1:31" x14ac:dyDescent="0.25">
      <c r="A466" s="24"/>
      <c r="B466" s="51"/>
      <c r="C466" s="51"/>
      <c r="D466" s="51"/>
      <c r="E466" s="51"/>
      <c r="F466" s="51"/>
      <c r="G466" s="51"/>
      <c r="H466" s="51"/>
      <c r="I466" s="24"/>
      <c r="J466" s="24"/>
      <c r="K466" s="24"/>
      <c r="L466" s="24"/>
      <c r="M466" s="24"/>
      <c r="N466" s="24"/>
      <c r="O466" s="51"/>
      <c r="P466" s="51"/>
      <c r="Q466" s="51"/>
      <c r="R466" s="51"/>
      <c r="S466" s="51"/>
      <c r="T466" s="51"/>
      <c r="U466" s="51"/>
      <c r="V466" s="51"/>
      <c r="W466" s="51"/>
      <c r="X466" s="51"/>
      <c r="Y466" s="51"/>
      <c r="Z466" s="51"/>
      <c r="AA466" s="51"/>
      <c r="AB466" s="51"/>
      <c r="AC466" s="24"/>
      <c r="AD466" s="22"/>
      <c r="AE466" s="22"/>
    </row>
    <row r="467" spans="1:31" x14ac:dyDescent="0.25">
      <c r="A467" s="24"/>
      <c r="B467" s="51"/>
      <c r="C467" s="51"/>
      <c r="D467" s="51"/>
      <c r="E467" s="51"/>
      <c r="F467" s="51"/>
      <c r="G467" s="51"/>
      <c r="H467" s="51"/>
      <c r="I467" s="24"/>
      <c r="J467" s="24"/>
      <c r="K467" s="24"/>
      <c r="L467" s="24"/>
      <c r="M467" s="24"/>
      <c r="N467" s="24"/>
      <c r="O467" s="51"/>
      <c r="P467" s="51"/>
      <c r="Q467" s="51"/>
      <c r="R467" s="51"/>
      <c r="S467" s="51"/>
      <c r="T467" s="51"/>
      <c r="U467" s="51"/>
      <c r="V467" s="51"/>
      <c r="W467" s="51"/>
      <c r="X467" s="51"/>
      <c r="Y467" s="51"/>
      <c r="Z467" s="51"/>
      <c r="AA467" s="51"/>
      <c r="AB467" s="51"/>
      <c r="AC467" s="24"/>
      <c r="AD467" s="22"/>
      <c r="AE467" s="22"/>
    </row>
    <row r="468" spans="1:31" x14ac:dyDescent="0.25">
      <c r="A468" s="24"/>
      <c r="B468" s="51"/>
      <c r="C468" s="51"/>
      <c r="D468" s="51"/>
      <c r="E468" s="51"/>
      <c r="F468" s="51"/>
      <c r="G468" s="51"/>
      <c r="H468" s="51"/>
      <c r="I468" s="24"/>
      <c r="J468" s="24"/>
      <c r="K468" s="24"/>
      <c r="L468" s="24"/>
      <c r="M468" s="24"/>
      <c r="N468" s="24"/>
      <c r="O468" s="51"/>
      <c r="P468" s="51"/>
      <c r="Q468" s="51"/>
      <c r="R468" s="51"/>
      <c r="S468" s="51"/>
      <c r="T468" s="51"/>
      <c r="U468" s="51"/>
      <c r="V468" s="51"/>
      <c r="W468" s="51"/>
      <c r="X468" s="51"/>
      <c r="Y468" s="51"/>
      <c r="Z468" s="51"/>
      <c r="AA468" s="51"/>
      <c r="AB468" s="51"/>
      <c r="AC468" s="24"/>
      <c r="AD468" s="22"/>
      <c r="AE468" s="22"/>
    </row>
    <row r="469" spans="1:31" x14ac:dyDescent="0.25">
      <c r="A469" s="24"/>
      <c r="B469" s="51"/>
      <c r="C469" s="51"/>
      <c r="D469" s="51"/>
      <c r="E469" s="51"/>
      <c r="F469" s="51"/>
      <c r="G469" s="51"/>
      <c r="H469" s="51"/>
      <c r="I469" s="24"/>
      <c r="J469" s="24"/>
      <c r="K469" s="24"/>
      <c r="L469" s="24"/>
      <c r="M469" s="24"/>
      <c r="N469" s="24"/>
      <c r="O469" s="51"/>
      <c r="P469" s="51"/>
      <c r="Q469" s="51"/>
      <c r="R469" s="51"/>
      <c r="S469" s="51"/>
      <c r="T469" s="51"/>
      <c r="U469" s="51"/>
      <c r="V469" s="51"/>
      <c r="W469" s="51"/>
      <c r="X469" s="51"/>
      <c r="Y469" s="51"/>
      <c r="Z469" s="51"/>
      <c r="AA469" s="51"/>
      <c r="AB469" s="51"/>
      <c r="AC469" s="24"/>
      <c r="AD469" s="22"/>
      <c r="AE469" s="22"/>
    </row>
    <row r="470" spans="1:31" x14ac:dyDescent="0.25">
      <c r="A470" s="24"/>
      <c r="B470" s="51"/>
      <c r="C470" s="51"/>
      <c r="D470" s="51"/>
      <c r="E470" s="51"/>
      <c r="F470" s="51"/>
      <c r="G470" s="51"/>
      <c r="H470" s="51"/>
      <c r="I470" s="24"/>
      <c r="J470" s="24"/>
      <c r="K470" s="24"/>
      <c r="L470" s="24"/>
      <c r="M470" s="24"/>
      <c r="N470" s="24"/>
      <c r="O470" s="51"/>
      <c r="P470" s="51"/>
      <c r="Q470" s="51"/>
      <c r="R470" s="51"/>
      <c r="S470" s="51"/>
      <c r="T470" s="51"/>
      <c r="U470" s="51"/>
      <c r="V470" s="51"/>
      <c r="W470" s="51"/>
      <c r="X470" s="51"/>
      <c r="Y470" s="51"/>
      <c r="Z470" s="51"/>
      <c r="AA470" s="51"/>
      <c r="AB470" s="51"/>
      <c r="AC470" s="24"/>
      <c r="AD470" s="22"/>
      <c r="AE470" s="22"/>
    </row>
    <row r="471" spans="1:31" x14ac:dyDescent="0.25">
      <c r="A471" s="24"/>
      <c r="B471" s="51"/>
      <c r="C471" s="51"/>
      <c r="D471" s="51"/>
      <c r="E471" s="51"/>
      <c r="F471" s="51"/>
      <c r="G471" s="51"/>
      <c r="H471" s="51"/>
      <c r="I471" s="24"/>
      <c r="J471" s="24"/>
      <c r="K471" s="24"/>
      <c r="L471" s="24"/>
      <c r="M471" s="24"/>
      <c r="N471" s="24"/>
      <c r="O471" s="51"/>
      <c r="P471" s="51"/>
      <c r="Q471" s="51"/>
      <c r="R471" s="51"/>
      <c r="S471" s="51"/>
      <c r="T471" s="51"/>
      <c r="U471" s="51"/>
      <c r="V471" s="51"/>
      <c r="W471" s="51"/>
      <c r="X471" s="51"/>
      <c r="Y471" s="51"/>
      <c r="Z471" s="51"/>
      <c r="AA471" s="51"/>
      <c r="AB471" s="51"/>
      <c r="AC471" s="24"/>
      <c r="AD471" s="22"/>
      <c r="AE471" s="22"/>
    </row>
    <row r="472" spans="1:31" x14ac:dyDescent="0.25">
      <c r="A472" s="24"/>
      <c r="B472" s="51"/>
      <c r="C472" s="51"/>
      <c r="D472" s="51"/>
      <c r="E472" s="51"/>
      <c r="F472" s="51"/>
      <c r="G472" s="51"/>
      <c r="H472" s="51"/>
      <c r="I472" s="24"/>
      <c r="J472" s="24"/>
      <c r="K472" s="24"/>
      <c r="L472" s="24"/>
      <c r="M472" s="24"/>
      <c r="N472" s="24"/>
      <c r="O472" s="51"/>
      <c r="P472" s="51"/>
      <c r="Q472" s="51"/>
      <c r="R472" s="51"/>
      <c r="S472" s="51"/>
      <c r="T472" s="51"/>
      <c r="U472" s="51"/>
      <c r="V472" s="51"/>
      <c r="W472" s="51"/>
      <c r="X472" s="51"/>
      <c r="Y472" s="51"/>
      <c r="Z472" s="51"/>
      <c r="AA472" s="51"/>
      <c r="AB472" s="51"/>
      <c r="AC472" s="24"/>
      <c r="AD472" s="22"/>
      <c r="AE472" s="22"/>
    </row>
    <row r="473" spans="1:31" x14ac:dyDescent="0.25">
      <c r="A473" s="24"/>
      <c r="B473" s="51"/>
      <c r="C473" s="51"/>
      <c r="D473" s="51"/>
      <c r="E473" s="51"/>
      <c r="F473" s="51"/>
      <c r="G473" s="51"/>
      <c r="H473" s="51"/>
      <c r="I473" s="24"/>
      <c r="J473" s="24"/>
      <c r="K473" s="24"/>
      <c r="L473" s="24"/>
      <c r="M473" s="24"/>
      <c r="N473" s="24"/>
      <c r="O473" s="51"/>
      <c r="P473" s="51"/>
      <c r="Q473" s="51"/>
      <c r="R473" s="51"/>
      <c r="S473" s="51"/>
      <c r="T473" s="51"/>
      <c r="U473" s="51"/>
      <c r="V473" s="51"/>
      <c r="W473" s="51"/>
      <c r="X473" s="51"/>
      <c r="Y473" s="51"/>
      <c r="Z473" s="51"/>
      <c r="AA473" s="51"/>
      <c r="AB473" s="51"/>
      <c r="AC473" s="24"/>
      <c r="AD473" s="22"/>
      <c r="AE473" s="22"/>
    </row>
    <row r="474" spans="1:31" x14ac:dyDescent="0.25">
      <c r="A474" s="24"/>
      <c r="B474" s="51"/>
      <c r="C474" s="51"/>
      <c r="D474" s="51"/>
      <c r="E474" s="51"/>
      <c r="F474" s="51"/>
      <c r="G474" s="51"/>
      <c r="H474" s="51"/>
      <c r="I474" s="24"/>
      <c r="J474" s="24"/>
      <c r="K474" s="24"/>
      <c r="L474" s="24"/>
      <c r="M474" s="24"/>
      <c r="N474" s="24"/>
      <c r="O474" s="51"/>
      <c r="P474" s="51"/>
      <c r="Q474" s="51"/>
      <c r="R474" s="51"/>
      <c r="S474" s="51"/>
      <c r="T474" s="51"/>
      <c r="U474" s="51"/>
      <c r="V474" s="51"/>
      <c r="W474" s="51"/>
      <c r="X474" s="51"/>
      <c r="Y474" s="51"/>
      <c r="Z474" s="51"/>
      <c r="AA474" s="51"/>
      <c r="AB474" s="51"/>
      <c r="AC474" s="24"/>
      <c r="AD474" s="22"/>
      <c r="AE474" s="22"/>
    </row>
    <row r="475" spans="1:31" x14ac:dyDescent="0.25">
      <c r="A475" s="24"/>
      <c r="B475" s="51"/>
      <c r="C475" s="51"/>
      <c r="D475" s="51"/>
      <c r="E475" s="51"/>
      <c r="F475" s="51"/>
      <c r="G475" s="51"/>
      <c r="H475" s="51"/>
      <c r="I475" s="24"/>
      <c r="J475" s="24"/>
      <c r="K475" s="24"/>
      <c r="L475" s="24"/>
      <c r="M475" s="24"/>
      <c r="N475" s="24"/>
      <c r="O475" s="51"/>
      <c r="P475" s="51"/>
      <c r="Q475" s="51"/>
      <c r="R475" s="51"/>
      <c r="S475" s="51"/>
      <c r="T475" s="51"/>
      <c r="U475" s="51"/>
      <c r="V475" s="51"/>
      <c r="W475" s="51"/>
      <c r="X475" s="51"/>
      <c r="Y475" s="51"/>
      <c r="Z475" s="51"/>
      <c r="AA475" s="51"/>
      <c r="AB475" s="51"/>
      <c r="AC475" s="24"/>
      <c r="AD475" s="22"/>
      <c r="AE475" s="22"/>
    </row>
    <row r="476" spans="1:31" x14ac:dyDescent="0.25">
      <c r="A476" s="24"/>
      <c r="B476" s="51"/>
      <c r="C476" s="51"/>
      <c r="D476" s="51"/>
      <c r="E476" s="51"/>
      <c r="F476" s="51"/>
      <c r="G476" s="51"/>
      <c r="H476" s="51"/>
      <c r="I476" s="24"/>
      <c r="J476" s="24"/>
      <c r="K476" s="24"/>
      <c r="L476" s="24"/>
      <c r="M476" s="24"/>
      <c r="N476" s="24"/>
      <c r="O476" s="51"/>
      <c r="P476" s="51"/>
      <c r="Q476" s="51"/>
      <c r="R476" s="51"/>
      <c r="S476" s="51"/>
      <c r="T476" s="51"/>
      <c r="U476" s="51"/>
      <c r="V476" s="51"/>
      <c r="W476" s="51"/>
      <c r="X476" s="51"/>
      <c r="Y476" s="51"/>
      <c r="Z476" s="51"/>
      <c r="AA476" s="51"/>
      <c r="AB476" s="51"/>
      <c r="AC476" s="24"/>
      <c r="AD476" s="22"/>
      <c r="AE476" s="22"/>
    </row>
    <row r="477" spans="1:31" x14ac:dyDescent="0.25">
      <c r="A477" s="24"/>
      <c r="B477" s="51"/>
      <c r="C477" s="51"/>
      <c r="D477" s="51"/>
      <c r="E477" s="51"/>
      <c r="F477" s="51"/>
      <c r="G477" s="51"/>
      <c r="H477" s="51"/>
      <c r="I477" s="24"/>
      <c r="J477" s="24"/>
      <c r="K477" s="24"/>
      <c r="L477" s="24"/>
      <c r="M477" s="24"/>
      <c r="N477" s="24"/>
      <c r="O477" s="51"/>
      <c r="P477" s="51"/>
      <c r="Q477" s="51"/>
      <c r="R477" s="51"/>
      <c r="S477" s="51"/>
      <c r="T477" s="51"/>
      <c r="U477" s="51"/>
      <c r="V477" s="51"/>
      <c r="W477" s="51"/>
      <c r="X477" s="51"/>
      <c r="Y477" s="51"/>
      <c r="Z477" s="51"/>
      <c r="AA477" s="51"/>
      <c r="AB477" s="51"/>
      <c r="AC477" s="24"/>
      <c r="AD477" s="22"/>
      <c r="AE477" s="22"/>
    </row>
    <row r="478" spans="1:31" x14ac:dyDescent="0.25">
      <c r="A478" s="24"/>
      <c r="B478" s="51"/>
      <c r="C478" s="51"/>
      <c r="D478" s="51"/>
      <c r="E478" s="51"/>
      <c r="F478" s="51"/>
      <c r="G478" s="51"/>
      <c r="H478" s="51"/>
      <c r="I478" s="24"/>
      <c r="J478" s="24"/>
      <c r="K478" s="24"/>
      <c r="L478" s="24"/>
      <c r="M478" s="24"/>
      <c r="N478" s="24"/>
      <c r="O478" s="51"/>
      <c r="P478" s="51"/>
      <c r="Q478" s="51"/>
      <c r="R478" s="51"/>
      <c r="S478" s="51"/>
      <c r="T478" s="51"/>
      <c r="U478" s="51"/>
      <c r="V478" s="51"/>
      <c r="W478" s="51"/>
      <c r="X478" s="51"/>
      <c r="Y478" s="51"/>
      <c r="Z478" s="51"/>
      <c r="AA478" s="51"/>
      <c r="AB478" s="51"/>
      <c r="AC478" s="24"/>
      <c r="AD478" s="22"/>
      <c r="AE478" s="22"/>
    </row>
    <row r="479" spans="1:31" x14ac:dyDescent="0.25">
      <c r="A479" s="24"/>
      <c r="B479" s="51"/>
      <c r="C479" s="51"/>
      <c r="D479" s="51"/>
      <c r="E479" s="51"/>
      <c r="F479" s="51"/>
      <c r="G479" s="51"/>
      <c r="H479" s="51"/>
      <c r="I479" s="24"/>
      <c r="J479" s="24"/>
      <c r="K479" s="24"/>
      <c r="L479" s="24"/>
      <c r="M479" s="24"/>
      <c r="N479" s="24"/>
      <c r="O479" s="51"/>
      <c r="P479" s="51"/>
      <c r="Q479" s="51"/>
      <c r="R479" s="51"/>
      <c r="S479" s="51"/>
      <c r="T479" s="51"/>
      <c r="U479" s="51"/>
      <c r="V479" s="51"/>
      <c r="W479" s="51"/>
      <c r="X479" s="51"/>
      <c r="Y479" s="51"/>
      <c r="Z479" s="51"/>
      <c r="AA479" s="51"/>
      <c r="AB479" s="51"/>
      <c r="AC479" s="24"/>
      <c r="AD479" s="22"/>
      <c r="AE479" s="22"/>
    </row>
    <row r="480" spans="1:31" x14ac:dyDescent="0.25">
      <c r="A480" s="24"/>
      <c r="B480" s="51"/>
      <c r="C480" s="51"/>
      <c r="D480" s="51"/>
      <c r="E480" s="51"/>
      <c r="F480" s="51"/>
      <c r="G480" s="51"/>
      <c r="H480" s="51"/>
      <c r="I480" s="24"/>
      <c r="J480" s="24"/>
      <c r="K480" s="24"/>
      <c r="L480" s="24"/>
      <c r="M480" s="24"/>
      <c r="N480" s="24"/>
      <c r="O480" s="51"/>
      <c r="P480" s="51"/>
      <c r="Q480" s="51"/>
      <c r="R480" s="51"/>
      <c r="S480" s="51"/>
      <c r="T480" s="51"/>
      <c r="U480" s="51"/>
      <c r="V480" s="51"/>
      <c r="W480" s="51"/>
      <c r="X480" s="51"/>
      <c r="Y480" s="51"/>
      <c r="Z480" s="51"/>
      <c r="AA480" s="51"/>
      <c r="AB480" s="51"/>
      <c r="AC480" s="24"/>
      <c r="AD480" s="22"/>
      <c r="AE480" s="22"/>
    </row>
    <row r="481" spans="1:31" x14ac:dyDescent="0.25">
      <c r="A481" s="24"/>
      <c r="B481" s="51"/>
      <c r="C481" s="51"/>
      <c r="D481" s="51"/>
      <c r="E481" s="51"/>
      <c r="F481" s="51"/>
      <c r="G481" s="51"/>
      <c r="H481" s="51"/>
      <c r="I481" s="24"/>
      <c r="J481" s="24"/>
      <c r="K481" s="24"/>
      <c r="L481" s="24"/>
      <c r="M481" s="24"/>
      <c r="N481" s="24"/>
      <c r="O481" s="51"/>
      <c r="P481" s="51"/>
      <c r="Q481" s="51"/>
      <c r="R481" s="51"/>
      <c r="S481" s="51"/>
      <c r="T481" s="51"/>
      <c r="U481" s="51"/>
      <c r="V481" s="51"/>
      <c r="W481" s="51"/>
      <c r="X481" s="51"/>
      <c r="Y481" s="51"/>
      <c r="Z481" s="51"/>
      <c r="AA481" s="51"/>
      <c r="AB481" s="51"/>
      <c r="AC481" s="24"/>
      <c r="AD481" s="22"/>
      <c r="AE481" s="22"/>
    </row>
    <row r="482" spans="1:31" x14ac:dyDescent="0.25">
      <c r="A482" s="24"/>
      <c r="B482" s="51"/>
      <c r="C482" s="51"/>
      <c r="D482" s="51"/>
      <c r="E482" s="51"/>
      <c r="F482" s="51"/>
      <c r="G482" s="51"/>
      <c r="H482" s="51"/>
      <c r="I482" s="24"/>
      <c r="J482" s="24"/>
      <c r="K482" s="24"/>
      <c r="L482" s="24"/>
      <c r="M482" s="24"/>
      <c r="N482" s="24"/>
      <c r="O482" s="51"/>
      <c r="P482" s="51"/>
      <c r="Q482" s="51"/>
      <c r="R482" s="51"/>
      <c r="S482" s="51"/>
      <c r="T482" s="51"/>
      <c r="U482" s="51"/>
      <c r="V482" s="51"/>
      <c r="W482" s="51"/>
      <c r="X482" s="51"/>
      <c r="Y482" s="51"/>
      <c r="Z482" s="51"/>
      <c r="AA482" s="51"/>
      <c r="AB482" s="51"/>
      <c r="AC482" s="24"/>
      <c r="AD482" s="22"/>
      <c r="AE482" s="22"/>
    </row>
    <row r="483" spans="1:31" x14ac:dyDescent="0.25">
      <c r="A483" s="24"/>
      <c r="B483" s="51"/>
      <c r="C483" s="51"/>
      <c r="D483" s="51"/>
      <c r="E483" s="51"/>
      <c r="F483" s="51"/>
      <c r="G483" s="51"/>
      <c r="H483" s="51"/>
      <c r="I483" s="24"/>
      <c r="J483" s="24"/>
      <c r="K483" s="24"/>
      <c r="L483" s="24"/>
      <c r="M483" s="24"/>
      <c r="N483" s="24"/>
      <c r="O483" s="51"/>
      <c r="P483" s="51"/>
      <c r="Q483" s="51"/>
      <c r="R483" s="51"/>
      <c r="S483" s="51"/>
      <c r="T483" s="51"/>
      <c r="U483" s="51"/>
      <c r="V483" s="51"/>
      <c r="W483" s="51"/>
      <c r="X483" s="51"/>
      <c r="Y483" s="51"/>
      <c r="Z483" s="51"/>
      <c r="AA483" s="51"/>
      <c r="AB483" s="51"/>
      <c r="AC483" s="24"/>
      <c r="AD483" s="22"/>
      <c r="AE483" s="22"/>
    </row>
    <row r="484" spans="1:31" x14ac:dyDescent="0.25">
      <c r="A484" s="24"/>
      <c r="B484" s="51"/>
      <c r="C484" s="51"/>
      <c r="D484" s="51"/>
      <c r="E484" s="51"/>
      <c r="F484" s="51"/>
      <c r="G484" s="51"/>
      <c r="H484" s="51"/>
      <c r="I484" s="24"/>
      <c r="J484" s="24"/>
      <c r="K484" s="24"/>
      <c r="L484" s="24"/>
      <c r="M484" s="24"/>
      <c r="N484" s="24"/>
      <c r="O484" s="51"/>
      <c r="P484" s="51"/>
      <c r="Q484" s="51"/>
      <c r="R484" s="51"/>
      <c r="S484" s="51"/>
      <c r="T484" s="51"/>
      <c r="U484" s="51"/>
      <c r="V484" s="51"/>
      <c r="W484" s="51"/>
      <c r="X484" s="51"/>
      <c r="Y484" s="51"/>
      <c r="Z484" s="51"/>
      <c r="AA484" s="51"/>
      <c r="AB484" s="51"/>
      <c r="AC484" s="24"/>
      <c r="AD484" s="22"/>
      <c r="AE484" s="22"/>
    </row>
    <row r="485" spans="1:31" x14ac:dyDescent="0.25">
      <c r="A485" s="24"/>
      <c r="B485" s="51"/>
      <c r="C485" s="51"/>
      <c r="D485" s="51"/>
      <c r="E485" s="51"/>
      <c r="F485" s="51"/>
      <c r="G485" s="51"/>
      <c r="H485" s="51"/>
      <c r="I485" s="24"/>
      <c r="J485" s="24"/>
      <c r="K485" s="24"/>
      <c r="L485" s="24"/>
      <c r="M485" s="24"/>
      <c r="N485" s="24"/>
      <c r="O485" s="51"/>
      <c r="P485" s="51"/>
      <c r="Q485" s="51"/>
      <c r="R485" s="51"/>
      <c r="S485" s="51"/>
      <c r="T485" s="51"/>
      <c r="U485" s="51"/>
      <c r="V485" s="51"/>
      <c r="W485" s="51"/>
      <c r="X485" s="51"/>
      <c r="Y485" s="51"/>
      <c r="Z485" s="51"/>
      <c r="AA485" s="51"/>
      <c r="AB485" s="51"/>
      <c r="AC485" s="24"/>
      <c r="AD485" s="22"/>
      <c r="AE485" s="22"/>
    </row>
    <row r="486" spans="1:31" x14ac:dyDescent="0.25">
      <c r="A486" s="24"/>
      <c r="B486" s="51"/>
      <c r="C486" s="51"/>
      <c r="D486" s="51"/>
      <c r="E486" s="51"/>
      <c r="F486" s="51"/>
      <c r="G486" s="51"/>
      <c r="H486" s="51"/>
      <c r="I486" s="24"/>
      <c r="J486" s="24"/>
      <c r="K486" s="24"/>
      <c r="L486" s="24"/>
      <c r="M486" s="24"/>
      <c r="N486" s="24"/>
      <c r="O486" s="51"/>
      <c r="P486" s="51"/>
      <c r="Q486" s="51"/>
      <c r="R486" s="51"/>
      <c r="S486" s="51"/>
      <c r="T486" s="51"/>
      <c r="U486" s="51"/>
      <c r="V486" s="51"/>
      <c r="W486" s="51"/>
      <c r="X486" s="51"/>
      <c r="Y486" s="51"/>
      <c r="Z486" s="51"/>
      <c r="AA486" s="51"/>
      <c r="AB486" s="51"/>
      <c r="AC486" s="24"/>
      <c r="AD486" s="22"/>
      <c r="AE486" s="22"/>
    </row>
    <row r="487" spans="1:31" x14ac:dyDescent="0.25">
      <c r="A487" s="24"/>
      <c r="B487" s="51"/>
      <c r="C487" s="51"/>
      <c r="D487" s="51"/>
      <c r="E487" s="51"/>
      <c r="F487" s="51"/>
      <c r="G487" s="51"/>
      <c r="H487" s="51"/>
      <c r="I487" s="24"/>
      <c r="J487" s="24"/>
      <c r="K487" s="24"/>
      <c r="L487" s="24"/>
      <c r="M487" s="24"/>
      <c r="N487" s="24"/>
      <c r="O487" s="51"/>
      <c r="P487" s="51"/>
      <c r="Q487" s="51"/>
      <c r="R487" s="51"/>
      <c r="S487" s="51"/>
      <c r="T487" s="51"/>
      <c r="U487" s="51"/>
      <c r="V487" s="51"/>
      <c r="W487" s="51"/>
      <c r="X487" s="51"/>
      <c r="Y487" s="51"/>
      <c r="Z487" s="51"/>
      <c r="AA487" s="51"/>
      <c r="AB487" s="51"/>
      <c r="AC487" s="24"/>
      <c r="AD487" s="22"/>
      <c r="AE487" s="22"/>
    </row>
    <row r="488" spans="1:31" x14ac:dyDescent="0.25">
      <c r="A488" s="24"/>
      <c r="B488" s="51"/>
      <c r="C488" s="51"/>
      <c r="D488" s="51"/>
      <c r="E488" s="51"/>
      <c r="F488" s="51"/>
      <c r="G488" s="51"/>
      <c r="H488" s="51"/>
      <c r="I488" s="24"/>
      <c r="J488" s="24"/>
      <c r="K488" s="24"/>
      <c r="L488" s="24"/>
      <c r="M488" s="24"/>
      <c r="N488" s="24"/>
      <c r="O488" s="51"/>
      <c r="P488" s="51"/>
      <c r="Q488" s="51"/>
      <c r="R488" s="51"/>
      <c r="S488" s="51"/>
      <c r="T488" s="51"/>
      <c r="U488" s="51"/>
      <c r="V488" s="51"/>
      <c r="W488" s="51"/>
      <c r="X488" s="51"/>
      <c r="Y488" s="51"/>
      <c r="Z488" s="51"/>
      <c r="AA488" s="51"/>
      <c r="AB488" s="51"/>
      <c r="AC488" s="24"/>
      <c r="AD488" s="22"/>
      <c r="AE488" s="22"/>
    </row>
    <row r="489" spans="1:31" x14ac:dyDescent="0.25">
      <c r="A489" s="24"/>
      <c r="B489" s="51"/>
      <c r="C489" s="51"/>
      <c r="D489" s="51"/>
      <c r="E489" s="51"/>
      <c r="F489" s="51"/>
      <c r="G489" s="51"/>
      <c r="H489" s="51"/>
      <c r="I489" s="24"/>
      <c r="J489" s="24"/>
      <c r="K489" s="24"/>
      <c r="L489" s="24"/>
      <c r="M489" s="24"/>
      <c r="N489" s="24"/>
      <c r="O489" s="51"/>
      <c r="P489" s="51"/>
      <c r="Q489" s="51"/>
      <c r="R489" s="51"/>
      <c r="S489" s="51"/>
      <c r="T489" s="51"/>
      <c r="U489" s="51"/>
      <c r="V489" s="51"/>
      <c r="W489" s="51"/>
      <c r="X489" s="51"/>
      <c r="Y489" s="51"/>
      <c r="Z489" s="51"/>
      <c r="AA489" s="51"/>
      <c r="AB489" s="51"/>
      <c r="AC489" s="24"/>
      <c r="AD489" s="22"/>
      <c r="AE489" s="22"/>
    </row>
    <row r="490" spans="1:31" x14ac:dyDescent="0.25">
      <c r="A490" s="24"/>
      <c r="B490" s="51"/>
      <c r="C490" s="51"/>
      <c r="D490" s="51"/>
      <c r="E490" s="51"/>
      <c r="F490" s="51"/>
      <c r="G490" s="51"/>
      <c r="H490" s="51"/>
      <c r="I490" s="24"/>
      <c r="J490" s="24"/>
      <c r="K490" s="24"/>
      <c r="L490" s="24"/>
      <c r="M490" s="24"/>
      <c r="N490" s="24"/>
      <c r="O490" s="51"/>
      <c r="P490" s="51"/>
      <c r="Q490" s="51"/>
      <c r="R490" s="51"/>
      <c r="S490" s="51"/>
      <c r="T490" s="51"/>
      <c r="U490" s="51"/>
      <c r="V490" s="51"/>
      <c r="W490" s="51"/>
      <c r="X490" s="51"/>
      <c r="Y490" s="51"/>
      <c r="Z490" s="51"/>
      <c r="AA490" s="51"/>
      <c r="AB490" s="51"/>
      <c r="AC490" s="24"/>
      <c r="AD490" s="22"/>
      <c r="AE490" s="22"/>
    </row>
    <row r="491" spans="1:31" x14ac:dyDescent="0.25">
      <c r="A491" s="24"/>
      <c r="B491" s="51"/>
      <c r="C491" s="51"/>
      <c r="D491" s="51"/>
      <c r="E491" s="51"/>
      <c r="F491" s="51"/>
      <c r="G491" s="51"/>
      <c r="H491" s="51"/>
      <c r="I491" s="24"/>
      <c r="J491" s="24"/>
      <c r="K491" s="24"/>
      <c r="L491" s="24"/>
      <c r="M491" s="24"/>
      <c r="N491" s="24"/>
      <c r="O491" s="51"/>
      <c r="P491" s="51"/>
      <c r="Q491" s="51"/>
      <c r="R491" s="51"/>
      <c r="S491" s="51"/>
      <c r="T491" s="51"/>
      <c r="U491" s="51"/>
      <c r="V491" s="51"/>
      <c r="W491" s="51"/>
      <c r="X491" s="51"/>
      <c r="Y491" s="51"/>
      <c r="Z491" s="51"/>
      <c r="AA491" s="51"/>
      <c r="AB491" s="51"/>
      <c r="AC491" s="24"/>
      <c r="AD491" s="22"/>
      <c r="AE491" s="22"/>
    </row>
    <row r="492" spans="1:31" x14ac:dyDescent="0.25">
      <c r="A492" s="24"/>
      <c r="B492" s="51"/>
      <c r="C492" s="51"/>
      <c r="D492" s="51"/>
      <c r="E492" s="51"/>
      <c r="F492" s="51"/>
      <c r="G492" s="51"/>
      <c r="H492" s="51"/>
      <c r="I492" s="24"/>
      <c r="J492" s="24"/>
      <c r="K492" s="24"/>
      <c r="L492" s="24"/>
      <c r="M492" s="24"/>
      <c r="N492" s="24"/>
      <c r="O492" s="51"/>
      <c r="P492" s="51"/>
      <c r="Q492" s="51"/>
      <c r="R492" s="51"/>
      <c r="S492" s="51"/>
      <c r="T492" s="51"/>
      <c r="U492" s="51"/>
      <c r="V492" s="51"/>
      <c r="W492" s="51"/>
      <c r="X492" s="51"/>
      <c r="Y492" s="51"/>
      <c r="Z492" s="51"/>
      <c r="AA492" s="51"/>
      <c r="AB492" s="51"/>
      <c r="AC492" s="24"/>
      <c r="AD492" s="22"/>
      <c r="AE492" s="22"/>
    </row>
    <row r="493" spans="1:31" x14ac:dyDescent="0.25">
      <c r="A493" s="24"/>
      <c r="B493" s="51"/>
      <c r="C493" s="51"/>
      <c r="D493" s="51"/>
      <c r="E493" s="51"/>
      <c r="F493" s="51"/>
      <c r="G493" s="51"/>
      <c r="H493" s="51"/>
      <c r="I493" s="24"/>
      <c r="J493" s="24"/>
      <c r="K493" s="24"/>
      <c r="L493" s="24"/>
      <c r="M493" s="24"/>
      <c r="N493" s="24"/>
      <c r="O493" s="51"/>
      <c r="P493" s="51"/>
      <c r="Q493" s="51"/>
      <c r="R493" s="51"/>
      <c r="S493" s="51"/>
      <c r="T493" s="51"/>
      <c r="U493" s="51"/>
      <c r="V493" s="51"/>
      <c r="W493" s="51"/>
      <c r="X493" s="51"/>
      <c r="Y493" s="51"/>
      <c r="Z493" s="51"/>
      <c r="AA493" s="51"/>
      <c r="AB493" s="51"/>
      <c r="AC493" s="24"/>
      <c r="AD493" s="22"/>
      <c r="AE493" s="22"/>
    </row>
    <row r="494" spans="1:31" x14ac:dyDescent="0.25">
      <c r="A494" s="24"/>
      <c r="B494" s="51"/>
      <c r="C494" s="51"/>
      <c r="D494" s="51"/>
      <c r="E494" s="51"/>
      <c r="F494" s="51"/>
      <c r="G494" s="51"/>
      <c r="H494" s="51"/>
      <c r="I494" s="24"/>
      <c r="J494" s="24"/>
      <c r="K494" s="24"/>
      <c r="L494" s="24"/>
      <c r="M494" s="24"/>
      <c r="N494" s="24"/>
      <c r="O494" s="51"/>
      <c r="P494" s="51"/>
      <c r="Q494" s="51"/>
      <c r="R494" s="51"/>
      <c r="S494" s="51"/>
      <c r="T494" s="51"/>
      <c r="U494" s="51"/>
      <c r="V494" s="51"/>
      <c r="W494" s="51"/>
      <c r="X494" s="51"/>
      <c r="Y494" s="51"/>
      <c r="Z494" s="51"/>
      <c r="AA494" s="51"/>
      <c r="AB494" s="51"/>
      <c r="AC494" s="24"/>
      <c r="AD494" s="22"/>
      <c r="AE494" s="22"/>
    </row>
    <row r="495" spans="1:31" x14ac:dyDescent="0.25">
      <c r="A495" s="24"/>
      <c r="B495" s="51"/>
      <c r="C495" s="51"/>
      <c r="D495" s="51"/>
      <c r="E495" s="51"/>
      <c r="F495" s="51"/>
      <c r="G495" s="51"/>
      <c r="H495" s="51"/>
      <c r="I495" s="24"/>
      <c r="J495" s="24"/>
      <c r="K495" s="24"/>
      <c r="L495" s="24"/>
      <c r="M495" s="24"/>
      <c r="N495" s="24"/>
      <c r="O495" s="51"/>
      <c r="P495" s="51"/>
      <c r="Q495" s="51"/>
      <c r="R495" s="51"/>
      <c r="S495" s="51"/>
      <c r="T495" s="51"/>
      <c r="U495" s="51"/>
      <c r="V495" s="51"/>
      <c r="W495" s="51"/>
      <c r="X495" s="51"/>
      <c r="Y495" s="51"/>
      <c r="Z495" s="51"/>
      <c r="AA495" s="51"/>
      <c r="AB495" s="51"/>
      <c r="AC495" s="24"/>
      <c r="AD495" s="22"/>
      <c r="AE495" s="22"/>
    </row>
    <row r="496" spans="1:31" x14ac:dyDescent="0.25">
      <c r="A496" s="24"/>
      <c r="B496" s="51"/>
      <c r="C496" s="51"/>
      <c r="D496" s="51"/>
      <c r="E496" s="51"/>
      <c r="F496" s="51"/>
      <c r="G496" s="51"/>
      <c r="H496" s="51"/>
      <c r="I496" s="24"/>
      <c r="J496" s="24"/>
      <c r="K496" s="24"/>
      <c r="L496" s="24"/>
      <c r="M496" s="24"/>
      <c r="N496" s="24"/>
      <c r="O496" s="51"/>
      <c r="P496" s="51"/>
      <c r="Q496" s="51"/>
      <c r="R496" s="51"/>
      <c r="S496" s="51"/>
      <c r="T496" s="51"/>
      <c r="U496" s="51"/>
      <c r="V496" s="51"/>
      <c r="W496" s="51"/>
      <c r="X496" s="51"/>
      <c r="Y496" s="51"/>
      <c r="Z496" s="51"/>
      <c r="AA496" s="51"/>
      <c r="AB496" s="51"/>
      <c r="AC496" s="24"/>
      <c r="AD496" s="22"/>
      <c r="AE496" s="22"/>
    </row>
    <row r="497" spans="1:31" x14ac:dyDescent="0.25">
      <c r="A497" s="24"/>
      <c r="B497" s="51"/>
      <c r="C497" s="51"/>
      <c r="D497" s="51"/>
      <c r="E497" s="51"/>
      <c r="F497" s="51"/>
      <c r="G497" s="51"/>
      <c r="H497" s="51"/>
      <c r="I497" s="24"/>
      <c r="J497" s="24"/>
      <c r="K497" s="24"/>
      <c r="L497" s="24"/>
      <c r="M497" s="24"/>
      <c r="N497" s="24"/>
      <c r="O497" s="51"/>
      <c r="P497" s="51"/>
      <c r="Q497" s="51"/>
      <c r="R497" s="51"/>
      <c r="S497" s="51"/>
      <c r="T497" s="51"/>
      <c r="U497" s="51"/>
      <c r="V497" s="51"/>
      <c r="W497" s="51"/>
      <c r="X497" s="51"/>
      <c r="Y497" s="51"/>
      <c r="Z497" s="51"/>
      <c r="AA497" s="51"/>
      <c r="AB497" s="51"/>
      <c r="AC497" s="24"/>
      <c r="AD497" s="22"/>
      <c r="AE497" s="22"/>
    </row>
    <row r="498" spans="1:31" x14ac:dyDescent="0.25">
      <c r="A498" s="24"/>
      <c r="B498" s="51"/>
      <c r="C498" s="51"/>
      <c r="D498" s="51"/>
      <c r="E498" s="51"/>
      <c r="F498" s="51"/>
      <c r="G498" s="51"/>
      <c r="H498" s="51"/>
      <c r="I498" s="24"/>
      <c r="J498" s="24"/>
      <c r="K498" s="24"/>
      <c r="L498" s="24"/>
      <c r="M498" s="24"/>
      <c r="N498" s="24"/>
      <c r="O498" s="51"/>
      <c r="P498" s="51"/>
      <c r="Q498" s="51"/>
      <c r="R498" s="51"/>
      <c r="S498" s="51"/>
      <c r="T498" s="51"/>
      <c r="U498" s="51"/>
      <c r="V498" s="51"/>
      <c r="W498" s="51"/>
      <c r="X498" s="51"/>
      <c r="Y498" s="51"/>
      <c r="Z498" s="51"/>
      <c r="AA498" s="51"/>
      <c r="AB498" s="51"/>
      <c r="AC498" s="24"/>
      <c r="AD498" s="22"/>
      <c r="AE498" s="22"/>
    </row>
    <row r="499" spans="1:31" x14ac:dyDescent="0.25">
      <c r="A499" s="24"/>
      <c r="B499" s="51"/>
      <c r="C499" s="51"/>
      <c r="D499" s="51"/>
      <c r="E499" s="51"/>
      <c r="F499" s="51"/>
      <c r="G499" s="51"/>
      <c r="H499" s="51"/>
      <c r="I499" s="24"/>
      <c r="J499" s="24"/>
      <c r="K499" s="24"/>
      <c r="L499" s="24"/>
      <c r="M499" s="24"/>
      <c r="N499" s="24"/>
      <c r="O499" s="51"/>
      <c r="P499" s="51"/>
      <c r="Q499" s="51"/>
      <c r="R499" s="51"/>
      <c r="S499" s="51"/>
      <c r="T499" s="51"/>
      <c r="U499" s="51"/>
      <c r="V499" s="51"/>
      <c r="W499" s="51"/>
      <c r="X499" s="51"/>
      <c r="Y499" s="51"/>
      <c r="Z499" s="51"/>
      <c r="AA499" s="51"/>
      <c r="AB499" s="51"/>
      <c r="AC499" s="24"/>
      <c r="AD499" s="22"/>
      <c r="AE499" s="22"/>
    </row>
    <row r="500" spans="1:31" x14ac:dyDescent="0.25">
      <c r="A500" s="24"/>
      <c r="B500" s="51"/>
      <c r="C500" s="51"/>
      <c r="D500" s="51"/>
      <c r="E500" s="51"/>
      <c r="F500" s="51"/>
      <c r="G500" s="51"/>
      <c r="H500" s="51"/>
      <c r="I500" s="24"/>
      <c r="J500" s="24"/>
      <c r="K500" s="24"/>
      <c r="L500" s="24"/>
      <c r="M500" s="24"/>
      <c r="N500" s="24"/>
      <c r="O500" s="51"/>
      <c r="P500" s="51"/>
      <c r="Q500" s="51"/>
      <c r="R500" s="51"/>
      <c r="S500" s="51"/>
      <c r="T500" s="51"/>
      <c r="U500" s="51"/>
      <c r="V500" s="51"/>
      <c r="W500" s="51"/>
      <c r="X500" s="51"/>
      <c r="Y500" s="51"/>
      <c r="Z500" s="51"/>
      <c r="AA500" s="51"/>
      <c r="AB500" s="51"/>
      <c r="AC500" s="24"/>
      <c r="AD500" s="22"/>
      <c r="AE500" s="22"/>
    </row>
    <row r="501" spans="1:31" x14ac:dyDescent="0.25">
      <c r="A501" s="24"/>
      <c r="B501" s="51"/>
      <c r="C501" s="51"/>
      <c r="D501" s="51"/>
      <c r="E501" s="51"/>
      <c r="F501" s="51"/>
      <c r="G501" s="51"/>
      <c r="H501" s="51"/>
      <c r="I501" s="24"/>
      <c r="J501" s="24"/>
      <c r="K501" s="24"/>
      <c r="L501" s="24"/>
      <c r="M501" s="24"/>
      <c r="N501" s="24"/>
      <c r="O501" s="51"/>
      <c r="P501" s="51"/>
      <c r="Q501" s="51"/>
      <c r="R501" s="51"/>
      <c r="S501" s="51"/>
      <c r="T501" s="51"/>
      <c r="U501" s="51"/>
      <c r="V501" s="51"/>
      <c r="W501" s="51"/>
      <c r="X501" s="51"/>
      <c r="Y501" s="51"/>
      <c r="Z501" s="51"/>
      <c r="AA501" s="51"/>
      <c r="AB501" s="51"/>
      <c r="AC501" s="24"/>
      <c r="AD501" s="22"/>
      <c r="AE501" s="22"/>
    </row>
    <row r="502" spans="1:31" x14ac:dyDescent="0.25">
      <c r="A502" s="24"/>
      <c r="B502" s="51"/>
      <c r="C502" s="51"/>
      <c r="D502" s="51"/>
      <c r="E502" s="51"/>
      <c r="F502" s="51"/>
      <c r="G502" s="51"/>
      <c r="H502" s="51"/>
      <c r="I502" s="24"/>
      <c r="J502" s="24"/>
      <c r="K502" s="24"/>
      <c r="L502" s="24"/>
      <c r="M502" s="24"/>
      <c r="N502" s="24"/>
      <c r="O502" s="51"/>
      <c r="P502" s="51"/>
      <c r="Q502" s="51"/>
      <c r="R502" s="51"/>
      <c r="S502" s="51"/>
      <c r="T502" s="51"/>
      <c r="U502" s="51"/>
      <c r="V502" s="51"/>
      <c r="W502" s="51"/>
      <c r="X502" s="51"/>
      <c r="Y502" s="51"/>
      <c r="Z502" s="51"/>
      <c r="AA502" s="51"/>
      <c r="AB502" s="51"/>
      <c r="AC502" s="24"/>
      <c r="AD502" s="22"/>
      <c r="AE502" s="22"/>
    </row>
    <row r="503" spans="1:31" x14ac:dyDescent="0.25">
      <c r="A503" s="24"/>
      <c r="B503" s="51"/>
      <c r="C503" s="51"/>
      <c r="D503" s="51"/>
      <c r="E503" s="51"/>
      <c r="F503" s="51"/>
      <c r="G503" s="51"/>
      <c r="H503" s="51"/>
      <c r="I503" s="24"/>
      <c r="J503" s="24"/>
      <c r="K503" s="24"/>
      <c r="L503" s="24"/>
      <c r="M503" s="24"/>
      <c r="N503" s="24"/>
      <c r="O503" s="51"/>
      <c r="P503" s="51"/>
      <c r="Q503" s="51"/>
      <c r="R503" s="51"/>
      <c r="S503" s="51"/>
      <c r="T503" s="51"/>
      <c r="U503" s="51"/>
      <c r="V503" s="51"/>
      <c r="W503" s="51"/>
      <c r="X503" s="51"/>
      <c r="Y503" s="51"/>
      <c r="Z503" s="51"/>
      <c r="AA503" s="51"/>
      <c r="AB503" s="51"/>
      <c r="AC503" s="24"/>
      <c r="AD503" s="22"/>
      <c r="AE503" s="22"/>
    </row>
    <row r="504" spans="1:31" x14ac:dyDescent="0.25">
      <c r="A504" s="24"/>
      <c r="B504" s="51"/>
      <c r="C504" s="51"/>
      <c r="D504" s="51"/>
      <c r="E504" s="51"/>
      <c r="F504" s="51"/>
      <c r="G504" s="51"/>
      <c r="H504" s="51"/>
      <c r="I504" s="24"/>
      <c r="J504" s="24"/>
      <c r="K504" s="24"/>
      <c r="L504" s="24"/>
      <c r="M504" s="24"/>
      <c r="N504" s="24"/>
      <c r="O504" s="51"/>
      <c r="P504" s="51"/>
      <c r="Q504" s="51"/>
      <c r="R504" s="51"/>
      <c r="S504" s="51"/>
      <c r="T504" s="51"/>
      <c r="U504" s="51"/>
      <c r="V504" s="51"/>
      <c r="W504" s="51"/>
      <c r="X504" s="51"/>
      <c r="Y504" s="51"/>
      <c r="Z504" s="51"/>
      <c r="AA504" s="51"/>
      <c r="AB504" s="51"/>
      <c r="AC504" s="24"/>
      <c r="AD504" s="22"/>
      <c r="AE504" s="22"/>
    </row>
    <row r="505" spans="1:31" x14ac:dyDescent="0.25">
      <c r="A505" s="24"/>
      <c r="B505" s="51"/>
      <c r="C505" s="51"/>
      <c r="D505" s="51"/>
      <c r="E505" s="51"/>
      <c r="F505" s="51"/>
      <c r="G505" s="51"/>
      <c r="H505" s="51"/>
      <c r="I505" s="24"/>
      <c r="J505" s="24"/>
      <c r="K505" s="24"/>
      <c r="L505" s="24"/>
      <c r="M505" s="24"/>
      <c r="N505" s="24"/>
      <c r="O505" s="51"/>
      <c r="P505" s="51"/>
      <c r="Q505" s="51"/>
      <c r="R505" s="51"/>
      <c r="S505" s="51"/>
      <c r="T505" s="51"/>
      <c r="U505" s="51"/>
      <c r="V505" s="51"/>
      <c r="W505" s="51"/>
      <c r="X505" s="51"/>
      <c r="Y505" s="51"/>
      <c r="Z505" s="51"/>
      <c r="AA505" s="51"/>
      <c r="AB505" s="51"/>
      <c r="AC505" s="24"/>
      <c r="AD505" s="22"/>
      <c r="AE505" s="22"/>
    </row>
    <row r="506" spans="1:31" x14ac:dyDescent="0.25">
      <c r="A506" s="24"/>
      <c r="B506" s="51"/>
      <c r="C506" s="51"/>
      <c r="D506" s="51"/>
      <c r="E506" s="51"/>
      <c r="F506" s="51"/>
      <c r="G506" s="51"/>
      <c r="H506" s="51"/>
      <c r="I506" s="24"/>
      <c r="J506" s="24"/>
      <c r="K506" s="24"/>
      <c r="L506" s="24"/>
      <c r="M506" s="24"/>
      <c r="N506" s="24"/>
      <c r="O506" s="51"/>
      <c r="P506" s="51"/>
      <c r="Q506" s="51"/>
      <c r="R506" s="51"/>
      <c r="S506" s="51"/>
      <c r="T506" s="51"/>
      <c r="U506" s="51"/>
      <c r="V506" s="51"/>
      <c r="W506" s="51"/>
      <c r="X506" s="51"/>
      <c r="Y506" s="51"/>
      <c r="Z506" s="51"/>
      <c r="AA506" s="51"/>
      <c r="AB506" s="51"/>
      <c r="AC506" s="24"/>
      <c r="AD506" s="22"/>
      <c r="AE506" s="22"/>
    </row>
    <row r="507" spans="1:31" x14ac:dyDescent="0.25">
      <c r="A507" s="24"/>
      <c r="B507" s="51"/>
      <c r="C507" s="51"/>
      <c r="D507" s="51"/>
      <c r="E507" s="51"/>
      <c r="F507" s="51"/>
      <c r="G507" s="51"/>
      <c r="H507" s="51"/>
      <c r="I507" s="24"/>
      <c r="J507" s="24"/>
      <c r="K507" s="24"/>
      <c r="L507" s="24"/>
      <c r="M507" s="24"/>
      <c r="N507" s="24"/>
      <c r="O507" s="51"/>
      <c r="P507" s="51"/>
      <c r="Q507" s="51"/>
      <c r="R507" s="51"/>
      <c r="S507" s="51"/>
      <c r="T507" s="51"/>
      <c r="U507" s="51"/>
      <c r="V507" s="51"/>
      <c r="W507" s="51"/>
      <c r="X507" s="51"/>
      <c r="Y507" s="51"/>
      <c r="Z507" s="51"/>
      <c r="AA507" s="51"/>
      <c r="AB507" s="51"/>
      <c r="AC507" s="24"/>
      <c r="AD507" s="22"/>
      <c r="AE507" s="22"/>
    </row>
    <row r="508" spans="1:31" x14ac:dyDescent="0.25">
      <c r="A508" s="24"/>
      <c r="B508" s="51"/>
      <c r="C508" s="51"/>
      <c r="D508" s="51"/>
      <c r="E508" s="51"/>
      <c r="F508" s="51"/>
      <c r="G508" s="51"/>
      <c r="H508" s="51"/>
      <c r="I508" s="24"/>
      <c r="J508" s="24"/>
      <c r="K508" s="24"/>
      <c r="L508" s="24"/>
      <c r="M508" s="24"/>
      <c r="N508" s="24"/>
      <c r="O508" s="51"/>
      <c r="P508" s="51"/>
      <c r="Q508" s="51"/>
      <c r="R508" s="51"/>
      <c r="S508" s="51"/>
      <c r="T508" s="51"/>
      <c r="U508" s="51"/>
      <c r="V508" s="51"/>
      <c r="W508" s="51"/>
      <c r="X508" s="51"/>
      <c r="Y508" s="51"/>
      <c r="Z508" s="51"/>
      <c r="AA508" s="51"/>
      <c r="AB508" s="51"/>
      <c r="AC508" s="24"/>
      <c r="AD508" s="22"/>
      <c r="AE508" s="22"/>
    </row>
    <row r="509" spans="1:31" x14ac:dyDescent="0.25">
      <c r="A509" s="24"/>
      <c r="B509" s="51"/>
      <c r="C509" s="51"/>
      <c r="D509" s="51"/>
      <c r="E509" s="51"/>
      <c r="F509" s="51"/>
      <c r="G509" s="51"/>
      <c r="H509" s="51"/>
      <c r="I509" s="24"/>
      <c r="J509" s="24"/>
      <c r="K509" s="24"/>
      <c r="L509" s="24"/>
      <c r="M509" s="24"/>
      <c r="N509" s="24"/>
      <c r="O509" s="51"/>
      <c r="P509" s="51"/>
      <c r="Q509" s="51"/>
      <c r="R509" s="51"/>
      <c r="S509" s="51"/>
      <c r="T509" s="51"/>
      <c r="U509" s="51"/>
      <c r="V509" s="51"/>
      <c r="W509" s="51"/>
      <c r="X509" s="51"/>
      <c r="Y509" s="51"/>
      <c r="Z509" s="51"/>
      <c r="AA509" s="51"/>
      <c r="AB509" s="51"/>
      <c r="AC509" s="24"/>
      <c r="AD509" s="22"/>
      <c r="AE509" s="22"/>
    </row>
    <row r="510" spans="1:31" x14ac:dyDescent="0.25">
      <c r="A510" s="24"/>
      <c r="B510" s="51"/>
      <c r="C510" s="51"/>
      <c r="D510" s="51"/>
      <c r="E510" s="51"/>
      <c r="F510" s="51"/>
      <c r="G510" s="51"/>
      <c r="H510" s="51"/>
      <c r="I510" s="24"/>
      <c r="J510" s="24"/>
      <c r="K510" s="24"/>
      <c r="L510" s="24"/>
      <c r="M510" s="24"/>
      <c r="N510" s="24"/>
      <c r="O510" s="51"/>
      <c r="P510" s="51"/>
      <c r="Q510" s="51"/>
      <c r="R510" s="51"/>
      <c r="S510" s="51"/>
      <c r="T510" s="51"/>
      <c r="U510" s="51"/>
      <c r="V510" s="51"/>
      <c r="W510" s="51"/>
      <c r="X510" s="51"/>
      <c r="Y510" s="51"/>
      <c r="Z510" s="51"/>
      <c r="AA510" s="51"/>
      <c r="AB510" s="51"/>
      <c r="AC510" s="24"/>
      <c r="AD510" s="22"/>
      <c r="AE510" s="22"/>
    </row>
    <row r="511" spans="1:31" x14ac:dyDescent="0.25">
      <c r="A511" s="24"/>
      <c r="B511" s="51"/>
      <c r="C511" s="51"/>
      <c r="D511" s="51"/>
      <c r="E511" s="51"/>
      <c r="F511" s="51"/>
      <c r="G511" s="51"/>
      <c r="H511" s="51"/>
      <c r="I511" s="24"/>
      <c r="J511" s="24"/>
      <c r="K511" s="24"/>
      <c r="L511" s="24"/>
      <c r="M511" s="24"/>
      <c r="N511" s="24"/>
      <c r="O511" s="51"/>
      <c r="P511" s="51"/>
      <c r="Q511" s="51"/>
      <c r="R511" s="51"/>
      <c r="S511" s="51"/>
      <c r="T511" s="51"/>
      <c r="U511" s="51"/>
      <c r="V511" s="51"/>
      <c r="W511" s="51"/>
      <c r="X511" s="51"/>
      <c r="Y511" s="51"/>
      <c r="Z511" s="51"/>
      <c r="AA511" s="51"/>
      <c r="AB511" s="51"/>
      <c r="AC511" s="24"/>
      <c r="AD511" s="22"/>
      <c r="AE511" s="22"/>
    </row>
    <row r="512" spans="1:31" x14ac:dyDescent="0.25">
      <c r="A512" s="24"/>
      <c r="B512" s="51"/>
      <c r="C512" s="51"/>
      <c r="D512" s="51"/>
      <c r="E512" s="51"/>
      <c r="F512" s="51"/>
      <c r="G512" s="51"/>
      <c r="H512" s="51"/>
      <c r="I512" s="24"/>
      <c r="J512" s="24"/>
      <c r="K512" s="24"/>
      <c r="L512" s="24"/>
      <c r="M512" s="24"/>
      <c r="N512" s="24"/>
      <c r="O512" s="51"/>
      <c r="P512" s="51"/>
      <c r="Q512" s="51"/>
      <c r="R512" s="51"/>
      <c r="S512" s="51"/>
      <c r="T512" s="51"/>
      <c r="U512" s="51"/>
      <c r="V512" s="51"/>
      <c r="W512" s="51"/>
      <c r="X512" s="51"/>
      <c r="Y512" s="51"/>
      <c r="Z512" s="51"/>
      <c r="AA512" s="51"/>
      <c r="AB512" s="51"/>
      <c r="AC512" s="24"/>
      <c r="AD512" s="22"/>
      <c r="AE512" s="22"/>
    </row>
    <row r="513" spans="1:31" x14ac:dyDescent="0.25">
      <c r="A513" s="24"/>
      <c r="B513" s="51"/>
      <c r="C513" s="51"/>
      <c r="D513" s="51"/>
      <c r="E513" s="51"/>
      <c r="F513" s="51"/>
      <c r="G513" s="51"/>
      <c r="H513" s="51"/>
      <c r="I513" s="24"/>
      <c r="J513" s="24"/>
      <c r="K513" s="24"/>
      <c r="L513" s="24"/>
      <c r="M513" s="24"/>
      <c r="N513" s="24"/>
      <c r="O513" s="51"/>
      <c r="P513" s="51"/>
      <c r="Q513" s="51"/>
      <c r="R513" s="51"/>
      <c r="S513" s="51"/>
      <c r="T513" s="51"/>
      <c r="U513" s="51"/>
      <c r="V513" s="51"/>
      <c r="W513" s="51"/>
      <c r="X513" s="51"/>
      <c r="Y513" s="51"/>
      <c r="Z513" s="51"/>
      <c r="AA513" s="51"/>
      <c r="AB513" s="51"/>
      <c r="AC513" s="24"/>
      <c r="AD513" s="22"/>
      <c r="AE513" s="22"/>
    </row>
    <row r="514" spans="1:31" x14ac:dyDescent="0.25">
      <c r="A514" s="24"/>
      <c r="B514" s="51"/>
      <c r="C514" s="51"/>
      <c r="D514" s="51"/>
      <c r="E514" s="51"/>
      <c r="F514" s="51"/>
      <c r="G514" s="51"/>
      <c r="H514" s="51"/>
      <c r="I514" s="24"/>
      <c r="J514" s="24"/>
      <c r="K514" s="24"/>
      <c r="L514" s="24"/>
      <c r="M514" s="24"/>
      <c r="N514" s="24"/>
      <c r="O514" s="51"/>
      <c r="P514" s="51"/>
      <c r="Q514" s="51"/>
      <c r="R514" s="51"/>
      <c r="S514" s="51"/>
      <c r="T514" s="51"/>
      <c r="U514" s="51"/>
      <c r="V514" s="51"/>
      <c r="W514" s="51"/>
      <c r="X514" s="51"/>
      <c r="Y514" s="51"/>
      <c r="Z514" s="51"/>
      <c r="AA514" s="51"/>
      <c r="AB514" s="51"/>
      <c r="AC514" s="24"/>
      <c r="AD514" s="22"/>
      <c r="AE514" s="22"/>
    </row>
    <row r="515" spans="1:31" x14ac:dyDescent="0.25">
      <c r="A515" s="24"/>
      <c r="B515" s="51"/>
      <c r="C515" s="51"/>
      <c r="D515" s="51"/>
      <c r="E515" s="51"/>
      <c r="F515" s="51"/>
      <c r="G515" s="51"/>
      <c r="H515" s="51"/>
      <c r="I515" s="24"/>
      <c r="J515" s="24"/>
      <c r="K515" s="24"/>
      <c r="L515" s="24"/>
      <c r="M515" s="24"/>
      <c r="N515" s="24"/>
      <c r="O515" s="51"/>
      <c r="P515" s="51"/>
      <c r="Q515" s="51"/>
      <c r="R515" s="51"/>
      <c r="S515" s="51"/>
      <c r="T515" s="51"/>
      <c r="U515" s="51"/>
      <c r="V515" s="51"/>
      <c r="W515" s="51"/>
      <c r="X515" s="51"/>
      <c r="Y515" s="51"/>
      <c r="Z515" s="51"/>
      <c r="AA515" s="51"/>
      <c r="AB515" s="51"/>
      <c r="AC515" s="24"/>
      <c r="AD515" s="22"/>
      <c r="AE515" s="22"/>
    </row>
    <row r="516" spans="1:31" x14ac:dyDescent="0.25">
      <c r="A516" s="24"/>
      <c r="B516" s="51"/>
      <c r="C516" s="51"/>
      <c r="D516" s="51"/>
      <c r="E516" s="51"/>
      <c r="F516" s="51"/>
      <c r="G516" s="51"/>
      <c r="H516" s="51"/>
      <c r="I516" s="24"/>
      <c r="J516" s="24"/>
      <c r="K516" s="24"/>
      <c r="L516" s="24"/>
      <c r="M516" s="24"/>
      <c r="N516" s="24"/>
      <c r="O516" s="51"/>
      <c r="P516" s="51"/>
      <c r="Q516" s="51"/>
      <c r="R516" s="51"/>
      <c r="S516" s="51"/>
      <c r="T516" s="51"/>
      <c r="U516" s="51"/>
      <c r="V516" s="51"/>
      <c r="W516" s="51"/>
      <c r="X516" s="51"/>
      <c r="Y516" s="51"/>
      <c r="Z516" s="51"/>
      <c r="AA516" s="51"/>
      <c r="AB516" s="51"/>
      <c r="AC516" s="24"/>
      <c r="AD516" s="22"/>
      <c r="AE516" s="22"/>
    </row>
    <row r="517" spans="1:31" x14ac:dyDescent="0.25">
      <c r="A517" s="24"/>
      <c r="B517" s="51"/>
      <c r="C517" s="51"/>
      <c r="D517" s="51"/>
      <c r="E517" s="51"/>
      <c r="F517" s="51"/>
      <c r="G517" s="51"/>
      <c r="H517" s="51"/>
      <c r="I517" s="24"/>
      <c r="J517" s="24"/>
      <c r="K517" s="24"/>
      <c r="L517" s="24"/>
      <c r="M517" s="24"/>
      <c r="N517" s="24"/>
      <c r="O517" s="51"/>
      <c r="P517" s="51"/>
      <c r="Q517" s="51"/>
      <c r="R517" s="51"/>
      <c r="S517" s="51"/>
      <c r="T517" s="51"/>
      <c r="U517" s="51"/>
      <c r="V517" s="51"/>
      <c r="W517" s="51"/>
      <c r="X517" s="51"/>
      <c r="Y517" s="51"/>
      <c r="Z517" s="51"/>
      <c r="AA517" s="51"/>
      <c r="AB517" s="51"/>
      <c r="AC517" s="24"/>
      <c r="AD517" s="22"/>
      <c r="AE517" s="22"/>
    </row>
    <row r="518" spans="1:31" x14ac:dyDescent="0.25">
      <c r="A518" s="24"/>
      <c r="B518" s="51"/>
      <c r="C518" s="51"/>
      <c r="D518" s="51"/>
      <c r="E518" s="51"/>
      <c r="F518" s="51"/>
      <c r="G518" s="51"/>
      <c r="H518" s="51"/>
      <c r="I518" s="24"/>
      <c r="J518" s="24"/>
      <c r="K518" s="24"/>
      <c r="L518" s="24"/>
      <c r="M518" s="24"/>
      <c r="N518" s="24"/>
      <c r="O518" s="51"/>
      <c r="P518" s="51"/>
      <c r="Q518" s="51"/>
      <c r="R518" s="51"/>
      <c r="S518" s="51"/>
      <c r="T518" s="51"/>
      <c r="U518" s="51"/>
      <c r="V518" s="51"/>
      <c r="W518" s="51"/>
      <c r="X518" s="51"/>
      <c r="Y518" s="51"/>
      <c r="Z518" s="51"/>
      <c r="AA518" s="51"/>
      <c r="AB518" s="51"/>
      <c r="AC518" s="24"/>
      <c r="AD518" s="22"/>
      <c r="AE518" s="22"/>
    </row>
    <row r="519" spans="1:31" x14ac:dyDescent="0.25">
      <c r="A519" s="24"/>
      <c r="B519" s="51"/>
      <c r="C519" s="51"/>
      <c r="D519" s="51"/>
      <c r="E519" s="51"/>
      <c r="F519" s="51"/>
      <c r="G519" s="51"/>
      <c r="H519" s="51"/>
      <c r="I519" s="24"/>
      <c r="J519" s="24"/>
      <c r="K519" s="24"/>
      <c r="L519" s="24"/>
      <c r="M519" s="24"/>
      <c r="N519" s="24"/>
      <c r="O519" s="51"/>
      <c r="P519" s="51"/>
      <c r="Q519" s="51"/>
      <c r="R519" s="51"/>
      <c r="S519" s="51"/>
      <c r="T519" s="51"/>
      <c r="U519" s="51"/>
      <c r="V519" s="51"/>
      <c r="W519" s="51"/>
      <c r="X519" s="51"/>
      <c r="Y519" s="51"/>
      <c r="Z519" s="51"/>
      <c r="AA519" s="51"/>
      <c r="AB519" s="51"/>
      <c r="AC519" s="24"/>
      <c r="AD519" s="22"/>
      <c r="AE519" s="22"/>
    </row>
    <row r="520" spans="1:31" x14ac:dyDescent="0.25">
      <c r="A520" s="24"/>
      <c r="B520" s="51"/>
      <c r="C520" s="51"/>
      <c r="D520" s="51"/>
      <c r="E520" s="51"/>
      <c r="F520" s="51"/>
      <c r="G520" s="51"/>
      <c r="H520" s="51"/>
      <c r="I520" s="24"/>
      <c r="J520" s="24"/>
      <c r="K520" s="24"/>
      <c r="L520" s="24"/>
      <c r="M520" s="24"/>
      <c r="N520" s="24"/>
      <c r="O520" s="51"/>
      <c r="P520" s="51"/>
      <c r="Q520" s="51"/>
      <c r="R520" s="51"/>
      <c r="S520" s="51"/>
      <c r="T520" s="51"/>
      <c r="U520" s="51"/>
      <c r="V520" s="51"/>
      <c r="W520" s="51"/>
      <c r="X520" s="51"/>
      <c r="Y520" s="51"/>
      <c r="Z520" s="51"/>
      <c r="AA520" s="51"/>
      <c r="AB520" s="51"/>
      <c r="AC520" s="24"/>
      <c r="AD520" s="22"/>
      <c r="AE520" s="22"/>
    </row>
    <row r="521" spans="1:31" x14ac:dyDescent="0.25">
      <c r="A521" s="24"/>
      <c r="B521" s="51"/>
      <c r="C521" s="51"/>
      <c r="D521" s="51"/>
      <c r="E521" s="51"/>
      <c r="F521" s="51"/>
      <c r="G521" s="51"/>
      <c r="H521" s="51"/>
      <c r="I521" s="24"/>
      <c r="J521" s="24"/>
      <c r="K521" s="24"/>
      <c r="L521" s="24"/>
      <c r="M521" s="24"/>
      <c r="N521" s="24"/>
      <c r="O521" s="51"/>
      <c r="P521" s="51"/>
      <c r="Q521" s="51"/>
      <c r="R521" s="51"/>
      <c r="S521" s="51"/>
      <c r="T521" s="51"/>
      <c r="U521" s="51"/>
      <c r="V521" s="51"/>
      <c r="W521" s="51"/>
      <c r="X521" s="51"/>
      <c r="Y521" s="51"/>
      <c r="Z521" s="51"/>
      <c r="AA521" s="51"/>
      <c r="AB521" s="51"/>
      <c r="AC521" s="24"/>
      <c r="AD521" s="22"/>
      <c r="AE521" s="22"/>
    </row>
    <row r="522" spans="1:31" x14ac:dyDescent="0.25">
      <c r="A522" s="24"/>
      <c r="B522" s="51"/>
      <c r="C522" s="51"/>
      <c r="D522" s="51"/>
      <c r="E522" s="51"/>
      <c r="F522" s="51"/>
      <c r="G522" s="51"/>
      <c r="H522" s="51"/>
      <c r="I522" s="24"/>
      <c r="J522" s="24"/>
      <c r="K522" s="24"/>
      <c r="L522" s="24"/>
      <c r="M522" s="24"/>
      <c r="N522" s="24"/>
      <c r="O522" s="51"/>
      <c r="P522" s="51"/>
      <c r="Q522" s="51"/>
      <c r="R522" s="51"/>
      <c r="S522" s="51"/>
      <c r="T522" s="51"/>
      <c r="U522" s="51"/>
      <c r="V522" s="51"/>
      <c r="W522" s="51"/>
      <c r="X522" s="51"/>
      <c r="Y522" s="51"/>
      <c r="Z522" s="51"/>
      <c r="AA522" s="51"/>
      <c r="AB522" s="51"/>
      <c r="AC522" s="24"/>
      <c r="AD522" s="22"/>
      <c r="AE522" s="22"/>
    </row>
    <row r="523" spans="1:31" x14ac:dyDescent="0.25">
      <c r="A523" s="24"/>
      <c r="B523" s="51"/>
      <c r="C523" s="51"/>
      <c r="D523" s="51"/>
      <c r="E523" s="51"/>
      <c r="F523" s="51"/>
      <c r="G523" s="51"/>
      <c r="H523" s="51"/>
      <c r="I523" s="24"/>
      <c r="J523" s="24"/>
      <c r="K523" s="24"/>
      <c r="L523" s="24"/>
      <c r="M523" s="24"/>
      <c r="N523" s="24"/>
      <c r="O523" s="51"/>
      <c r="P523" s="51"/>
      <c r="Q523" s="51"/>
      <c r="R523" s="51"/>
      <c r="S523" s="51"/>
      <c r="T523" s="51"/>
      <c r="U523" s="51"/>
      <c r="V523" s="51"/>
      <c r="W523" s="51"/>
      <c r="X523" s="51"/>
      <c r="Y523" s="51"/>
      <c r="Z523" s="51"/>
      <c r="AA523" s="51"/>
      <c r="AB523" s="51"/>
      <c r="AC523" s="24"/>
      <c r="AD523" s="22"/>
      <c r="AE523" s="22"/>
    </row>
    <row r="524" spans="1:31" x14ac:dyDescent="0.25">
      <c r="A524" s="24"/>
      <c r="B524" s="51"/>
      <c r="C524" s="51"/>
      <c r="D524" s="51"/>
      <c r="E524" s="51"/>
      <c r="F524" s="51"/>
      <c r="G524" s="51"/>
      <c r="H524" s="51"/>
      <c r="I524" s="24"/>
      <c r="J524" s="24"/>
      <c r="K524" s="24"/>
      <c r="L524" s="24"/>
      <c r="M524" s="24"/>
      <c r="N524" s="24"/>
      <c r="O524" s="51"/>
      <c r="P524" s="51"/>
      <c r="Q524" s="51"/>
      <c r="R524" s="51"/>
      <c r="S524" s="51"/>
      <c r="T524" s="51"/>
      <c r="U524" s="51"/>
      <c r="V524" s="51"/>
      <c r="W524" s="51"/>
      <c r="X524" s="51"/>
      <c r="Y524" s="51"/>
      <c r="Z524" s="51"/>
      <c r="AA524" s="51"/>
      <c r="AB524" s="51"/>
      <c r="AC524" s="24"/>
      <c r="AD524" s="22"/>
      <c r="AE524" s="22"/>
    </row>
    <row r="525" spans="1:31" x14ac:dyDescent="0.25">
      <c r="A525" s="24"/>
      <c r="B525" s="51"/>
      <c r="C525" s="51"/>
      <c r="D525" s="51"/>
      <c r="E525" s="51"/>
      <c r="F525" s="51"/>
      <c r="G525" s="51"/>
      <c r="H525" s="51"/>
      <c r="I525" s="24"/>
      <c r="J525" s="24"/>
      <c r="K525" s="24"/>
      <c r="L525" s="24"/>
      <c r="M525" s="24"/>
      <c r="N525" s="24"/>
      <c r="O525" s="51"/>
      <c r="P525" s="51"/>
      <c r="Q525" s="51"/>
      <c r="R525" s="51"/>
      <c r="S525" s="51"/>
      <c r="T525" s="51"/>
      <c r="U525" s="51"/>
      <c r="V525" s="51"/>
      <c r="W525" s="51"/>
      <c r="X525" s="51"/>
      <c r="Y525" s="51"/>
      <c r="Z525" s="51"/>
      <c r="AA525" s="51"/>
      <c r="AB525" s="51"/>
      <c r="AC525" s="24"/>
      <c r="AD525" s="22"/>
      <c r="AE525" s="22"/>
    </row>
    <row r="526" spans="1:31" x14ac:dyDescent="0.25">
      <c r="A526" s="24"/>
      <c r="B526" s="51"/>
      <c r="C526" s="51"/>
      <c r="D526" s="51"/>
      <c r="E526" s="51"/>
      <c r="F526" s="51"/>
      <c r="G526" s="51"/>
      <c r="H526" s="51"/>
      <c r="I526" s="24"/>
      <c r="J526" s="24"/>
      <c r="K526" s="24"/>
      <c r="L526" s="24"/>
      <c r="M526" s="24"/>
      <c r="N526" s="24"/>
      <c r="O526" s="51"/>
      <c r="P526" s="51"/>
      <c r="Q526" s="51"/>
      <c r="R526" s="51"/>
      <c r="S526" s="51"/>
      <c r="T526" s="51"/>
      <c r="U526" s="51"/>
      <c r="V526" s="51"/>
      <c r="W526" s="51"/>
      <c r="X526" s="51"/>
      <c r="Y526" s="51"/>
      <c r="Z526" s="51"/>
      <c r="AA526" s="51"/>
      <c r="AB526" s="51"/>
      <c r="AC526" s="24"/>
      <c r="AD526" s="22"/>
      <c r="AE526" s="22"/>
    </row>
    <row r="527" spans="1:31" x14ac:dyDescent="0.25">
      <c r="A527" s="24"/>
      <c r="B527" s="51"/>
      <c r="C527" s="51"/>
      <c r="D527" s="51"/>
      <c r="E527" s="51"/>
      <c r="F527" s="51"/>
      <c r="G527" s="51"/>
      <c r="H527" s="51"/>
      <c r="I527" s="24"/>
      <c r="J527" s="24"/>
      <c r="K527" s="24"/>
      <c r="L527" s="24"/>
      <c r="M527" s="24"/>
      <c r="N527" s="24"/>
      <c r="O527" s="51"/>
      <c r="P527" s="51"/>
      <c r="Q527" s="51"/>
      <c r="R527" s="51"/>
      <c r="S527" s="51"/>
      <c r="T527" s="51"/>
      <c r="U527" s="51"/>
      <c r="V527" s="51"/>
      <c r="W527" s="51"/>
      <c r="X527" s="51"/>
      <c r="Y527" s="51"/>
      <c r="Z527" s="51"/>
      <c r="AA527" s="51"/>
      <c r="AB527" s="51"/>
      <c r="AC527" s="24"/>
      <c r="AD527" s="22"/>
      <c r="AE527" s="22"/>
    </row>
    <row r="528" spans="1:31" x14ac:dyDescent="0.25">
      <c r="A528" s="24"/>
      <c r="B528" s="51"/>
      <c r="C528" s="51"/>
      <c r="D528" s="51"/>
      <c r="E528" s="51"/>
      <c r="F528" s="51"/>
      <c r="G528" s="51"/>
      <c r="H528" s="51"/>
      <c r="I528" s="24"/>
      <c r="J528" s="24"/>
      <c r="K528" s="24"/>
      <c r="L528" s="24"/>
      <c r="M528" s="24"/>
      <c r="N528" s="24"/>
      <c r="O528" s="51"/>
      <c r="P528" s="51"/>
      <c r="Q528" s="51"/>
      <c r="R528" s="51"/>
      <c r="S528" s="51"/>
      <c r="T528" s="51"/>
      <c r="U528" s="51"/>
      <c r="V528" s="51"/>
      <c r="W528" s="51"/>
      <c r="X528" s="51"/>
      <c r="Y528" s="51"/>
      <c r="Z528" s="51"/>
      <c r="AA528" s="51"/>
      <c r="AB528" s="51"/>
      <c r="AC528" s="24"/>
      <c r="AD528" s="22"/>
      <c r="AE528" s="22"/>
    </row>
    <row r="529" spans="1:31" x14ac:dyDescent="0.25">
      <c r="A529" s="24"/>
      <c r="B529" s="51"/>
      <c r="C529" s="51"/>
      <c r="D529" s="51"/>
      <c r="E529" s="51"/>
      <c r="F529" s="51"/>
      <c r="G529" s="51"/>
      <c r="H529" s="51"/>
      <c r="I529" s="24"/>
      <c r="J529" s="24"/>
      <c r="K529" s="24"/>
      <c r="L529" s="24"/>
      <c r="M529" s="24"/>
      <c r="N529" s="24"/>
      <c r="O529" s="51"/>
      <c r="P529" s="51"/>
      <c r="Q529" s="51"/>
      <c r="R529" s="51"/>
      <c r="S529" s="51"/>
      <c r="T529" s="51"/>
      <c r="U529" s="51"/>
      <c r="V529" s="51"/>
      <c r="W529" s="51"/>
      <c r="X529" s="51"/>
      <c r="Y529" s="51"/>
      <c r="Z529" s="51"/>
      <c r="AA529" s="51"/>
      <c r="AB529" s="51"/>
      <c r="AC529" s="24"/>
      <c r="AD529" s="22"/>
      <c r="AE529" s="22"/>
    </row>
    <row r="530" spans="1:31" x14ac:dyDescent="0.25">
      <c r="A530" s="24"/>
      <c r="B530" s="51"/>
      <c r="C530" s="51"/>
      <c r="D530" s="51"/>
      <c r="E530" s="51"/>
      <c r="F530" s="51"/>
      <c r="G530" s="51"/>
      <c r="H530" s="51"/>
      <c r="I530" s="24"/>
      <c r="J530" s="24"/>
      <c r="K530" s="24"/>
      <c r="L530" s="24"/>
      <c r="M530" s="24"/>
      <c r="N530" s="24"/>
      <c r="O530" s="51"/>
      <c r="P530" s="51"/>
      <c r="Q530" s="51"/>
      <c r="R530" s="51"/>
      <c r="S530" s="51"/>
      <c r="T530" s="51"/>
      <c r="U530" s="51"/>
      <c r="V530" s="51"/>
      <c r="W530" s="51"/>
      <c r="X530" s="51"/>
      <c r="Y530" s="51"/>
      <c r="Z530" s="51"/>
      <c r="AA530" s="51"/>
      <c r="AB530" s="51"/>
      <c r="AC530" s="24"/>
      <c r="AD530" s="22"/>
      <c r="AE530" s="22"/>
    </row>
    <row r="531" spans="1:31" x14ac:dyDescent="0.25">
      <c r="A531" s="24"/>
      <c r="B531" s="51"/>
      <c r="C531" s="51"/>
      <c r="D531" s="51"/>
      <c r="E531" s="51"/>
      <c r="F531" s="51"/>
      <c r="G531" s="51"/>
      <c r="H531" s="51"/>
      <c r="I531" s="24"/>
      <c r="J531" s="24"/>
      <c r="K531" s="24"/>
      <c r="L531" s="24"/>
      <c r="M531" s="24"/>
      <c r="N531" s="24"/>
      <c r="O531" s="51"/>
      <c r="P531" s="51"/>
      <c r="Q531" s="51"/>
      <c r="R531" s="51"/>
      <c r="S531" s="51"/>
      <c r="T531" s="51"/>
      <c r="U531" s="51"/>
      <c r="V531" s="51"/>
      <c r="W531" s="51"/>
      <c r="X531" s="51"/>
      <c r="Y531" s="51"/>
      <c r="Z531" s="51"/>
      <c r="AA531" s="51"/>
      <c r="AB531" s="51"/>
      <c r="AC531" s="24"/>
      <c r="AD531" s="22"/>
      <c r="AE531" s="22"/>
    </row>
    <row r="532" spans="1:31" x14ac:dyDescent="0.25">
      <c r="A532" s="24"/>
      <c r="B532" s="51"/>
      <c r="C532" s="51"/>
      <c r="D532" s="51"/>
      <c r="E532" s="51"/>
      <c r="F532" s="51"/>
      <c r="G532" s="51"/>
      <c r="H532" s="51"/>
      <c r="I532" s="24"/>
      <c r="J532" s="24"/>
      <c r="K532" s="24"/>
      <c r="L532" s="24"/>
      <c r="M532" s="24"/>
      <c r="N532" s="24"/>
      <c r="O532" s="51"/>
      <c r="P532" s="51"/>
      <c r="Q532" s="51"/>
      <c r="R532" s="51"/>
      <c r="S532" s="51"/>
      <c r="T532" s="51"/>
      <c r="U532" s="51"/>
      <c r="V532" s="51"/>
      <c r="W532" s="51"/>
      <c r="X532" s="51"/>
      <c r="Y532" s="51"/>
      <c r="Z532" s="51"/>
      <c r="AA532" s="51"/>
      <c r="AB532" s="51"/>
      <c r="AC532" s="24"/>
      <c r="AD532" s="22"/>
      <c r="AE532" s="22"/>
    </row>
    <row r="533" spans="1:31" x14ac:dyDescent="0.25">
      <c r="A533" s="24"/>
      <c r="B533" s="51"/>
      <c r="C533" s="51"/>
      <c r="D533" s="51"/>
      <c r="E533" s="51"/>
      <c r="F533" s="51"/>
      <c r="G533" s="51"/>
      <c r="H533" s="51"/>
      <c r="I533" s="24"/>
      <c r="J533" s="24"/>
      <c r="K533" s="24"/>
      <c r="L533" s="24"/>
      <c r="M533" s="24"/>
      <c r="N533" s="24"/>
      <c r="O533" s="51"/>
      <c r="P533" s="51"/>
      <c r="Q533" s="51"/>
      <c r="R533" s="51"/>
      <c r="S533" s="51"/>
      <c r="T533" s="51"/>
      <c r="U533" s="51"/>
      <c r="V533" s="51"/>
      <c r="W533" s="51"/>
      <c r="X533" s="51"/>
      <c r="Y533" s="51"/>
      <c r="Z533" s="51"/>
      <c r="AA533" s="51"/>
      <c r="AB533" s="51"/>
      <c r="AC533" s="24"/>
      <c r="AD533" s="22"/>
      <c r="AE533" s="22"/>
    </row>
    <row r="534" spans="1:31" x14ac:dyDescent="0.25">
      <c r="A534" s="24"/>
      <c r="B534" s="51"/>
      <c r="C534" s="51"/>
      <c r="D534" s="51"/>
      <c r="E534" s="51"/>
      <c r="F534" s="51"/>
      <c r="G534" s="51"/>
      <c r="H534" s="51"/>
      <c r="I534" s="24"/>
      <c r="J534" s="24"/>
      <c r="K534" s="24"/>
      <c r="L534" s="24"/>
      <c r="M534" s="24"/>
      <c r="N534" s="24"/>
      <c r="O534" s="51"/>
      <c r="P534" s="51"/>
      <c r="Q534" s="51"/>
      <c r="R534" s="51"/>
      <c r="S534" s="51"/>
      <c r="T534" s="51"/>
      <c r="U534" s="51"/>
      <c r="V534" s="51"/>
      <c r="W534" s="51"/>
      <c r="X534" s="51"/>
      <c r="Y534" s="51"/>
      <c r="Z534" s="51"/>
      <c r="AA534" s="51"/>
      <c r="AB534" s="51"/>
      <c r="AC534" s="24"/>
      <c r="AD534" s="22"/>
      <c r="AE534" s="22"/>
    </row>
    <row r="535" spans="1:31" x14ac:dyDescent="0.25">
      <c r="A535" s="24"/>
      <c r="B535" s="51"/>
      <c r="C535" s="51"/>
      <c r="D535" s="51"/>
      <c r="E535" s="51"/>
      <c r="F535" s="51"/>
      <c r="G535" s="51"/>
      <c r="H535" s="51"/>
      <c r="I535" s="24"/>
      <c r="J535" s="24"/>
      <c r="K535" s="24"/>
      <c r="L535" s="24"/>
      <c r="M535" s="24"/>
      <c r="N535" s="24"/>
      <c r="O535" s="51"/>
      <c r="P535" s="51"/>
      <c r="Q535" s="51"/>
      <c r="R535" s="51"/>
      <c r="S535" s="51"/>
      <c r="T535" s="51"/>
      <c r="U535" s="51"/>
      <c r="V535" s="51"/>
      <c r="W535" s="51"/>
      <c r="X535" s="51"/>
      <c r="Y535" s="51"/>
      <c r="Z535" s="51"/>
      <c r="AA535" s="51"/>
      <c r="AB535" s="51"/>
      <c r="AC535" s="24"/>
      <c r="AD535" s="22"/>
      <c r="AE535" s="22"/>
    </row>
    <row r="536" spans="1:31" x14ac:dyDescent="0.25">
      <c r="A536" s="24"/>
      <c r="B536" s="51"/>
      <c r="C536" s="51"/>
      <c r="D536" s="51"/>
      <c r="E536" s="51"/>
      <c r="F536" s="51"/>
      <c r="G536" s="51"/>
      <c r="H536" s="51"/>
      <c r="I536" s="24"/>
      <c r="J536" s="24"/>
      <c r="K536" s="24"/>
      <c r="L536" s="24"/>
      <c r="M536" s="24"/>
      <c r="N536" s="24"/>
      <c r="O536" s="51"/>
      <c r="P536" s="51"/>
      <c r="Q536" s="51"/>
      <c r="R536" s="51"/>
      <c r="S536" s="51"/>
      <c r="T536" s="51"/>
      <c r="U536" s="51"/>
      <c r="V536" s="51"/>
      <c r="W536" s="51"/>
      <c r="X536" s="51"/>
      <c r="Y536" s="51"/>
      <c r="Z536" s="51"/>
      <c r="AA536" s="51"/>
      <c r="AB536" s="51"/>
      <c r="AC536" s="24"/>
      <c r="AD536" s="22"/>
      <c r="AE536" s="22"/>
    </row>
    <row r="537" spans="1:31" x14ac:dyDescent="0.25">
      <c r="A537" s="24"/>
      <c r="B537" s="51"/>
      <c r="C537" s="51"/>
      <c r="D537" s="51"/>
      <c r="E537" s="51"/>
      <c r="F537" s="51"/>
      <c r="G537" s="51"/>
      <c r="H537" s="51"/>
      <c r="I537" s="24"/>
      <c r="J537" s="24"/>
      <c r="K537" s="24"/>
      <c r="L537" s="24"/>
      <c r="M537" s="24"/>
      <c r="N537" s="24"/>
      <c r="O537" s="51"/>
      <c r="P537" s="51"/>
      <c r="Q537" s="51"/>
      <c r="R537" s="51"/>
      <c r="S537" s="51"/>
      <c r="T537" s="51"/>
      <c r="U537" s="51"/>
      <c r="V537" s="51"/>
      <c r="W537" s="51"/>
      <c r="X537" s="51"/>
      <c r="Y537" s="51"/>
      <c r="Z537" s="51"/>
      <c r="AA537" s="51"/>
      <c r="AB537" s="51"/>
      <c r="AC537" s="24"/>
      <c r="AD537" s="22"/>
      <c r="AE537" s="22"/>
    </row>
    <row r="538" spans="1:31" x14ac:dyDescent="0.25">
      <c r="A538" s="24"/>
      <c r="B538" s="51"/>
      <c r="C538" s="51"/>
      <c r="D538" s="51"/>
      <c r="E538" s="51"/>
      <c r="F538" s="51"/>
      <c r="G538" s="51"/>
      <c r="H538" s="51"/>
      <c r="I538" s="24"/>
      <c r="J538" s="24"/>
      <c r="K538" s="24"/>
      <c r="L538" s="24"/>
      <c r="M538" s="24"/>
      <c r="N538" s="24"/>
      <c r="O538" s="51"/>
      <c r="P538" s="51"/>
      <c r="Q538" s="51"/>
      <c r="R538" s="51"/>
      <c r="S538" s="51"/>
      <c r="T538" s="51"/>
      <c r="U538" s="51"/>
      <c r="V538" s="51"/>
      <c r="W538" s="51"/>
      <c r="X538" s="51"/>
      <c r="Y538" s="51"/>
      <c r="Z538" s="51"/>
      <c r="AA538" s="51"/>
      <c r="AB538" s="51"/>
      <c r="AC538" s="24"/>
      <c r="AD538" s="22"/>
      <c r="AE538" s="22"/>
    </row>
    <row r="539" spans="1:31" x14ac:dyDescent="0.25">
      <c r="A539" s="24"/>
      <c r="B539" s="51"/>
      <c r="C539" s="51"/>
      <c r="D539" s="51"/>
      <c r="E539" s="51"/>
      <c r="F539" s="51"/>
      <c r="G539" s="51"/>
      <c r="H539" s="51"/>
      <c r="I539" s="24"/>
      <c r="J539" s="24"/>
      <c r="K539" s="24"/>
      <c r="L539" s="24"/>
      <c r="M539" s="24"/>
      <c r="N539" s="24"/>
      <c r="O539" s="51"/>
      <c r="P539" s="51"/>
      <c r="Q539" s="51"/>
      <c r="R539" s="51"/>
      <c r="S539" s="51"/>
      <c r="T539" s="51"/>
      <c r="U539" s="51"/>
      <c r="V539" s="51"/>
      <c r="W539" s="51"/>
      <c r="X539" s="51"/>
      <c r="Y539" s="51"/>
      <c r="Z539" s="51"/>
      <c r="AA539" s="51"/>
      <c r="AB539" s="51"/>
      <c r="AC539" s="24"/>
      <c r="AD539" s="22"/>
      <c r="AE539" s="22"/>
    </row>
    <row r="540" spans="1:31" x14ac:dyDescent="0.25">
      <c r="A540" s="24"/>
      <c r="B540" s="51"/>
      <c r="C540" s="51"/>
      <c r="D540" s="51"/>
      <c r="E540" s="51"/>
      <c r="F540" s="51"/>
      <c r="G540" s="51"/>
      <c r="H540" s="51"/>
      <c r="I540" s="24"/>
      <c r="J540" s="24"/>
      <c r="K540" s="24"/>
      <c r="L540" s="24"/>
      <c r="M540" s="24"/>
      <c r="N540" s="24"/>
      <c r="O540" s="51"/>
      <c r="P540" s="51"/>
      <c r="Q540" s="51"/>
      <c r="R540" s="51"/>
      <c r="S540" s="51"/>
      <c r="T540" s="51"/>
      <c r="U540" s="51"/>
      <c r="V540" s="51"/>
      <c r="W540" s="51"/>
      <c r="X540" s="51"/>
      <c r="Y540" s="51"/>
      <c r="Z540" s="51"/>
      <c r="AA540" s="51"/>
      <c r="AB540" s="51"/>
      <c r="AC540" s="24"/>
      <c r="AD540" s="22"/>
      <c r="AE540" s="22"/>
    </row>
    <row r="541" spans="1:31" x14ac:dyDescent="0.25">
      <c r="A541" s="24"/>
      <c r="B541" s="51"/>
      <c r="C541" s="51"/>
      <c r="D541" s="51"/>
      <c r="E541" s="51"/>
      <c r="F541" s="51"/>
      <c r="G541" s="51"/>
      <c r="H541" s="51"/>
      <c r="I541" s="24"/>
      <c r="J541" s="24"/>
      <c r="K541" s="24"/>
      <c r="L541" s="24"/>
      <c r="M541" s="24"/>
      <c r="N541" s="24"/>
      <c r="O541" s="51"/>
      <c r="P541" s="51"/>
      <c r="Q541" s="51"/>
      <c r="R541" s="51"/>
      <c r="S541" s="51"/>
      <c r="T541" s="51"/>
      <c r="U541" s="51"/>
      <c r="V541" s="51"/>
      <c r="W541" s="51"/>
      <c r="X541" s="51"/>
      <c r="Y541" s="51"/>
      <c r="Z541" s="51"/>
      <c r="AA541" s="51"/>
      <c r="AB541" s="51"/>
      <c r="AC541" s="24"/>
      <c r="AD541" s="22"/>
      <c r="AE541" s="22"/>
    </row>
    <row r="542" spans="1:31" x14ac:dyDescent="0.25">
      <c r="A542" s="24"/>
      <c r="B542" s="51"/>
      <c r="C542" s="51"/>
      <c r="D542" s="51"/>
      <c r="E542" s="51"/>
      <c r="F542" s="51"/>
      <c r="G542" s="51"/>
      <c r="H542" s="51"/>
      <c r="I542" s="24"/>
      <c r="J542" s="24"/>
      <c r="K542" s="24"/>
      <c r="L542" s="24"/>
      <c r="M542" s="24"/>
      <c r="N542" s="24"/>
      <c r="O542" s="51"/>
      <c r="P542" s="51"/>
      <c r="Q542" s="51"/>
      <c r="R542" s="51"/>
      <c r="S542" s="51"/>
      <c r="T542" s="51"/>
      <c r="U542" s="51"/>
      <c r="V542" s="51"/>
      <c r="W542" s="51"/>
      <c r="X542" s="51"/>
      <c r="Y542" s="51"/>
      <c r="Z542" s="51"/>
      <c r="AA542" s="51"/>
      <c r="AB542" s="51"/>
      <c r="AC542" s="24"/>
      <c r="AD542" s="22"/>
      <c r="AE542" s="22"/>
    </row>
    <row r="543" spans="1:31" x14ac:dyDescent="0.25">
      <c r="A543" s="24"/>
      <c r="B543" s="51"/>
      <c r="C543" s="51"/>
      <c r="D543" s="51"/>
      <c r="E543" s="51"/>
      <c r="F543" s="51"/>
      <c r="G543" s="51"/>
      <c r="H543" s="51"/>
      <c r="I543" s="24"/>
      <c r="J543" s="24"/>
      <c r="K543" s="24"/>
      <c r="L543" s="24"/>
      <c r="M543" s="24"/>
      <c r="N543" s="24"/>
      <c r="O543" s="51"/>
      <c r="P543" s="51"/>
      <c r="Q543" s="51"/>
      <c r="R543" s="51"/>
      <c r="S543" s="51"/>
      <c r="T543" s="51"/>
      <c r="U543" s="51"/>
      <c r="V543" s="51"/>
      <c r="W543" s="51"/>
      <c r="X543" s="51"/>
      <c r="Y543" s="51"/>
      <c r="Z543" s="51"/>
      <c r="AA543" s="51"/>
      <c r="AB543" s="51"/>
      <c r="AC543" s="24"/>
      <c r="AD543" s="22"/>
      <c r="AE543" s="22"/>
    </row>
    <row r="544" spans="1:31" x14ac:dyDescent="0.25">
      <c r="A544" s="24"/>
      <c r="B544" s="51"/>
      <c r="C544" s="51"/>
      <c r="D544" s="51"/>
      <c r="E544" s="51"/>
      <c r="F544" s="51"/>
      <c r="G544" s="51"/>
      <c r="H544" s="51"/>
      <c r="I544" s="24"/>
      <c r="J544" s="24"/>
      <c r="K544" s="24"/>
      <c r="L544" s="24"/>
      <c r="M544" s="24"/>
      <c r="N544" s="24"/>
      <c r="O544" s="51"/>
      <c r="P544" s="51"/>
      <c r="Q544" s="51"/>
      <c r="R544" s="51"/>
      <c r="S544" s="51"/>
      <c r="T544" s="51"/>
      <c r="U544" s="51"/>
      <c r="V544" s="51"/>
      <c r="W544" s="51"/>
      <c r="X544" s="51"/>
      <c r="Y544" s="51"/>
      <c r="Z544" s="51"/>
      <c r="AA544" s="51"/>
      <c r="AB544" s="51"/>
      <c r="AC544" s="24"/>
      <c r="AD544" s="22"/>
      <c r="AE544" s="22"/>
    </row>
    <row r="545" spans="1:31" x14ac:dyDescent="0.25">
      <c r="A545" s="24"/>
      <c r="B545" s="51"/>
      <c r="C545" s="51"/>
      <c r="D545" s="51"/>
      <c r="E545" s="51"/>
      <c r="F545" s="51"/>
      <c r="G545" s="51"/>
      <c r="H545" s="51"/>
      <c r="I545" s="24"/>
      <c r="J545" s="24"/>
      <c r="K545" s="24"/>
      <c r="L545" s="24"/>
      <c r="M545" s="24"/>
      <c r="N545" s="24"/>
      <c r="O545" s="51"/>
      <c r="P545" s="51"/>
      <c r="Q545" s="51"/>
      <c r="R545" s="51"/>
      <c r="S545" s="51"/>
      <c r="T545" s="51"/>
      <c r="U545" s="51"/>
      <c r="V545" s="51"/>
      <c r="W545" s="51"/>
      <c r="X545" s="51"/>
      <c r="Y545" s="51"/>
      <c r="Z545" s="51"/>
      <c r="AA545" s="51"/>
      <c r="AB545" s="51"/>
      <c r="AC545" s="24"/>
      <c r="AD545" s="22"/>
      <c r="AE545" s="22"/>
    </row>
    <row r="546" spans="1:31" x14ac:dyDescent="0.25">
      <c r="A546" s="24"/>
      <c r="B546" s="51"/>
      <c r="C546" s="51"/>
      <c r="D546" s="51"/>
      <c r="E546" s="51"/>
      <c r="F546" s="51"/>
      <c r="G546" s="51"/>
      <c r="H546" s="51"/>
      <c r="I546" s="24"/>
      <c r="J546" s="24"/>
      <c r="K546" s="24"/>
      <c r="L546" s="24"/>
      <c r="M546" s="24"/>
      <c r="N546" s="24"/>
      <c r="O546" s="51"/>
      <c r="P546" s="51"/>
      <c r="Q546" s="51"/>
      <c r="R546" s="51"/>
      <c r="S546" s="51"/>
      <c r="T546" s="51"/>
      <c r="U546" s="51"/>
      <c r="V546" s="51"/>
      <c r="W546" s="51"/>
      <c r="X546" s="51"/>
      <c r="Y546" s="51"/>
      <c r="Z546" s="51"/>
      <c r="AA546" s="51"/>
      <c r="AB546" s="51"/>
      <c r="AC546" s="24"/>
      <c r="AD546" s="22"/>
      <c r="AE546" s="22"/>
    </row>
    <row r="547" spans="1:31" x14ac:dyDescent="0.25">
      <c r="A547" s="24"/>
      <c r="B547" s="51"/>
      <c r="C547" s="51"/>
      <c r="D547" s="51"/>
      <c r="E547" s="51"/>
      <c r="F547" s="51"/>
      <c r="G547" s="51"/>
      <c r="H547" s="51"/>
      <c r="I547" s="24"/>
      <c r="J547" s="24"/>
      <c r="K547" s="24"/>
      <c r="L547" s="24"/>
      <c r="M547" s="24"/>
      <c r="N547" s="24"/>
      <c r="O547" s="51"/>
      <c r="P547" s="51"/>
      <c r="Q547" s="51"/>
      <c r="R547" s="51"/>
      <c r="S547" s="51"/>
      <c r="T547" s="51"/>
      <c r="U547" s="51"/>
      <c r="V547" s="51"/>
      <c r="W547" s="51"/>
      <c r="X547" s="51"/>
      <c r="Y547" s="51"/>
      <c r="Z547" s="51"/>
      <c r="AA547" s="51"/>
      <c r="AB547" s="51"/>
      <c r="AC547" s="24"/>
      <c r="AD547" s="22"/>
      <c r="AE547" s="22"/>
    </row>
    <row r="548" spans="1:31" x14ac:dyDescent="0.25">
      <c r="A548" s="24"/>
      <c r="B548" s="51"/>
      <c r="C548" s="51"/>
      <c r="D548" s="51"/>
      <c r="E548" s="51"/>
      <c r="F548" s="51"/>
      <c r="G548" s="51"/>
      <c r="H548" s="51"/>
      <c r="I548" s="24"/>
      <c r="J548" s="24"/>
      <c r="K548" s="24"/>
      <c r="L548" s="24"/>
      <c r="M548" s="24"/>
      <c r="N548" s="24"/>
      <c r="O548" s="51"/>
      <c r="P548" s="51"/>
      <c r="Q548" s="51"/>
      <c r="R548" s="51"/>
      <c r="S548" s="51"/>
      <c r="T548" s="51"/>
      <c r="U548" s="51"/>
      <c r="V548" s="51"/>
      <c r="W548" s="51"/>
      <c r="X548" s="51"/>
      <c r="Y548" s="51"/>
      <c r="Z548" s="51"/>
      <c r="AA548" s="51"/>
      <c r="AB548" s="51"/>
      <c r="AC548" s="24"/>
      <c r="AD548" s="22"/>
      <c r="AE548" s="22"/>
    </row>
    <row r="549" spans="1:31" x14ac:dyDescent="0.25">
      <c r="A549" s="24"/>
      <c r="B549" s="51"/>
      <c r="C549" s="51"/>
      <c r="D549" s="51"/>
      <c r="E549" s="51"/>
      <c r="F549" s="51"/>
      <c r="G549" s="51"/>
      <c r="H549" s="51"/>
      <c r="I549" s="24"/>
      <c r="J549" s="24"/>
      <c r="K549" s="24"/>
      <c r="L549" s="24"/>
      <c r="M549" s="24"/>
      <c r="N549" s="24"/>
      <c r="O549" s="51"/>
      <c r="P549" s="51"/>
      <c r="Q549" s="51"/>
      <c r="R549" s="51"/>
      <c r="S549" s="51"/>
      <c r="T549" s="51"/>
      <c r="U549" s="51"/>
      <c r="V549" s="51"/>
      <c r="W549" s="51"/>
      <c r="X549" s="51"/>
      <c r="Y549" s="51"/>
      <c r="Z549" s="51"/>
      <c r="AA549" s="51"/>
      <c r="AB549" s="51"/>
      <c r="AC549" s="24"/>
      <c r="AD549" s="22"/>
      <c r="AE549" s="22"/>
    </row>
    <row r="550" spans="1:31" x14ac:dyDescent="0.25">
      <c r="A550" s="24"/>
      <c r="B550" s="51"/>
      <c r="C550" s="51"/>
      <c r="D550" s="51"/>
      <c r="E550" s="51"/>
      <c r="F550" s="51"/>
      <c r="G550" s="51"/>
      <c r="H550" s="51"/>
      <c r="I550" s="24"/>
      <c r="J550" s="24"/>
      <c r="K550" s="24"/>
      <c r="L550" s="24"/>
      <c r="M550" s="24"/>
      <c r="N550" s="24"/>
      <c r="O550" s="51"/>
      <c r="P550" s="51"/>
      <c r="Q550" s="51"/>
      <c r="R550" s="51"/>
      <c r="S550" s="51"/>
      <c r="T550" s="51"/>
      <c r="U550" s="51"/>
      <c r="V550" s="51"/>
      <c r="W550" s="51"/>
      <c r="X550" s="51"/>
      <c r="Y550" s="51"/>
      <c r="Z550" s="51"/>
      <c r="AA550" s="51"/>
      <c r="AB550" s="51"/>
      <c r="AC550" s="24"/>
      <c r="AD550" s="22"/>
      <c r="AE550" s="22"/>
    </row>
    <row r="551" spans="1:31" x14ac:dyDescent="0.25">
      <c r="A551" s="24"/>
      <c r="B551" s="51"/>
      <c r="C551" s="51"/>
      <c r="D551" s="51"/>
      <c r="E551" s="51"/>
      <c r="F551" s="51"/>
      <c r="G551" s="51"/>
      <c r="H551" s="51"/>
      <c r="I551" s="24"/>
      <c r="J551" s="24"/>
      <c r="K551" s="24"/>
      <c r="L551" s="24"/>
      <c r="M551" s="24"/>
      <c r="N551" s="24"/>
      <c r="O551" s="51"/>
      <c r="P551" s="51"/>
      <c r="Q551" s="51"/>
      <c r="R551" s="51"/>
      <c r="S551" s="51"/>
      <c r="T551" s="51"/>
      <c r="U551" s="51"/>
      <c r="V551" s="51"/>
      <c r="W551" s="51"/>
      <c r="X551" s="51"/>
      <c r="Y551" s="51"/>
      <c r="Z551" s="51"/>
      <c r="AA551" s="51"/>
      <c r="AB551" s="51"/>
      <c r="AC551" s="24"/>
      <c r="AD551" s="22"/>
      <c r="AE551" s="22"/>
    </row>
    <row r="552" spans="1:31" x14ac:dyDescent="0.25">
      <c r="A552" s="24"/>
      <c r="B552" s="51"/>
      <c r="C552" s="51"/>
      <c r="D552" s="51"/>
      <c r="E552" s="51"/>
      <c r="F552" s="51"/>
      <c r="G552" s="51"/>
      <c r="H552" s="51"/>
      <c r="I552" s="24"/>
      <c r="J552" s="24"/>
      <c r="K552" s="24"/>
      <c r="L552" s="24"/>
      <c r="M552" s="24"/>
      <c r="N552" s="24"/>
      <c r="O552" s="51"/>
      <c r="P552" s="51"/>
      <c r="Q552" s="51"/>
      <c r="R552" s="51"/>
      <c r="S552" s="51"/>
      <c r="T552" s="51"/>
      <c r="U552" s="51"/>
      <c r="V552" s="51"/>
      <c r="W552" s="51"/>
      <c r="X552" s="51"/>
      <c r="Y552" s="51"/>
      <c r="Z552" s="51"/>
      <c r="AA552" s="51"/>
      <c r="AB552" s="51"/>
      <c r="AC552" s="24"/>
      <c r="AD552" s="22"/>
      <c r="AE552" s="22"/>
    </row>
    <row r="553" spans="1:31" x14ac:dyDescent="0.25">
      <c r="A553" s="24"/>
      <c r="B553" s="51"/>
      <c r="C553" s="51"/>
      <c r="D553" s="51"/>
      <c r="E553" s="51"/>
      <c r="F553" s="51"/>
      <c r="G553" s="51"/>
      <c r="H553" s="51"/>
      <c r="I553" s="24"/>
      <c r="J553" s="24"/>
      <c r="K553" s="24"/>
      <c r="L553" s="24"/>
      <c r="M553" s="24"/>
      <c r="N553" s="24"/>
      <c r="O553" s="51"/>
      <c r="P553" s="51"/>
      <c r="Q553" s="51"/>
      <c r="R553" s="51"/>
      <c r="S553" s="51"/>
      <c r="T553" s="51"/>
      <c r="U553" s="51"/>
      <c r="V553" s="51"/>
      <c r="W553" s="51"/>
      <c r="X553" s="51"/>
      <c r="Y553" s="51"/>
      <c r="Z553" s="51"/>
      <c r="AA553" s="51"/>
      <c r="AB553" s="51"/>
      <c r="AC553" s="24"/>
      <c r="AD553" s="22"/>
      <c r="AE553" s="22"/>
    </row>
    <row r="554" spans="1:31" x14ac:dyDescent="0.25">
      <c r="A554" s="24"/>
      <c r="B554" s="51"/>
      <c r="C554" s="51"/>
      <c r="D554" s="51"/>
      <c r="E554" s="51"/>
      <c r="F554" s="51"/>
      <c r="G554" s="51"/>
      <c r="H554" s="51"/>
      <c r="I554" s="24"/>
      <c r="J554" s="24"/>
      <c r="K554" s="24"/>
      <c r="L554" s="24"/>
      <c r="M554" s="24"/>
      <c r="N554" s="24"/>
      <c r="O554" s="51"/>
      <c r="P554" s="51"/>
      <c r="Q554" s="51"/>
      <c r="R554" s="51"/>
      <c r="S554" s="51"/>
      <c r="T554" s="51"/>
      <c r="U554" s="51"/>
      <c r="V554" s="51"/>
      <c r="W554" s="51"/>
      <c r="X554" s="51"/>
      <c r="Y554" s="51"/>
      <c r="Z554" s="51"/>
      <c r="AA554" s="51"/>
      <c r="AB554" s="51"/>
      <c r="AC554" s="24"/>
      <c r="AD554" s="22"/>
      <c r="AE554" s="22"/>
    </row>
    <row r="555" spans="1:31" x14ac:dyDescent="0.25">
      <c r="A555" s="24"/>
      <c r="B555" s="51"/>
      <c r="C555" s="51"/>
      <c r="D555" s="51"/>
      <c r="E555" s="51"/>
      <c r="F555" s="51"/>
      <c r="G555" s="51"/>
      <c r="H555" s="51"/>
      <c r="I555" s="24"/>
      <c r="J555" s="24"/>
      <c r="K555" s="24"/>
      <c r="L555" s="24"/>
      <c r="M555" s="24"/>
      <c r="N555" s="24"/>
      <c r="O555" s="51"/>
      <c r="P555" s="51"/>
      <c r="Q555" s="51"/>
      <c r="R555" s="51"/>
      <c r="S555" s="51"/>
      <c r="T555" s="51"/>
      <c r="U555" s="51"/>
      <c r="V555" s="51"/>
      <c r="W555" s="51"/>
      <c r="X555" s="51"/>
      <c r="Y555" s="51"/>
      <c r="Z555" s="51"/>
      <c r="AA555" s="51"/>
      <c r="AB555" s="51"/>
      <c r="AC555" s="24"/>
      <c r="AD555" s="22"/>
      <c r="AE555" s="22"/>
    </row>
    <row r="556" spans="1:31" x14ac:dyDescent="0.25">
      <c r="A556" s="24"/>
      <c r="B556" s="51"/>
      <c r="C556" s="51"/>
      <c r="D556" s="51"/>
      <c r="E556" s="51"/>
      <c r="F556" s="51"/>
      <c r="G556" s="51"/>
      <c r="H556" s="51"/>
      <c r="I556" s="24"/>
      <c r="J556" s="24"/>
      <c r="K556" s="24"/>
      <c r="L556" s="24"/>
      <c r="M556" s="24"/>
      <c r="N556" s="24"/>
      <c r="O556" s="51"/>
      <c r="P556" s="51"/>
      <c r="Q556" s="51"/>
      <c r="R556" s="51"/>
      <c r="S556" s="51"/>
      <c r="T556" s="51"/>
      <c r="U556" s="51"/>
      <c r="V556" s="51"/>
      <c r="W556" s="51"/>
      <c r="X556" s="51"/>
      <c r="Y556" s="51"/>
      <c r="Z556" s="51"/>
      <c r="AA556" s="51"/>
      <c r="AB556" s="51"/>
      <c r="AC556" s="24"/>
      <c r="AD556" s="22"/>
      <c r="AE556" s="22"/>
    </row>
    <row r="557" spans="1:31" x14ac:dyDescent="0.25">
      <c r="A557" s="24"/>
      <c r="B557" s="51"/>
      <c r="C557" s="51"/>
      <c r="D557" s="51"/>
      <c r="E557" s="51"/>
      <c r="F557" s="51"/>
      <c r="G557" s="51"/>
      <c r="H557" s="51"/>
      <c r="I557" s="24"/>
      <c r="J557" s="24"/>
      <c r="K557" s="24"/>
      <c r="L557" s="24"/>
      <c r="M557" s="24"/>
      <c r="N557" s="24"/>
      <c r="O557" s="51"/>
      <c r="P557" s="51"/>
      <c r="Q557" s="51"/>
      <c r="R557" s="51"/>
      <c r="S557" s="51"/>
      <c r="T557" s="51"/>
      <c r="U557" s="51"/>
      <c r="V557" s="51"/>
      <c r="W557" s="51"/>
      <c r="X557" s="51"/>
      <c r="Y557" s="51"/>
      <c r="Z557" s="51"/>
      <c r="AA557" s="51"/>
      <c r="AB557" s="51"/>
      <c r="AC557" s="24"/>
      <c r="AD557" s="22"/>
      <c r="AE557" s="22"/>
    </row>
    <row r="558" spans="1:31" x14ac:dyDescent="0.25">
      <c r="A558" s="24"/>
      <c r="B558" s="51"/>
      <c r="C558" s="51"/>
      <c r="D558" s="51"/>
      <c r="E558" s="51"/>
      <c r="F558" s="51"/>
      <c r="G558" s="51"/>
      <c r="H558" s="51"/>
      <c r="I558" s="24"/>
      <c r="J558" s="24"/>
      <c r="K558" s="24"/>
      <c r="L558" s="24"/>
      <c r="M558" s="24"/>
      <c r="N558" s="24"/>
      <c r="O558" s="51"/>
      <c r="P558" s="51"/>
      <c r="Q558" s="51"/>
      <c r="R558" s="51"/>
      <c r="S558" s="51"/>
      <c r="T558" s="51"/>
      <c r="U558" s="51"/>
      <c r="V558" s="51"/>
      <c r="W558" s="51"/>
      <c r="X558" s="51"/>
      <c r="Y558" s="51"/>
      <c r="Z558" s="51"/>
      <c r="AA558" s="51"/>
      <c r="AB558" s="51"/>
      <c r="AC558" s="24"/>
      <c r="AD558" s="22"/>
      <c r="AE558" s="22"/>
    </row>
    <row r="559" spans="1:31" x14ac:dyDescent="0.25">
      <c r="A559" s="24"/>
      <c r="B559" s="51"/>
      <c r="C559" s="51"/>
      <c r="D559" s="51"/>
      <c r="E559" s="51"/>
      <c r="F559" s="51"/>
      <c r="G559" s="51"/>
      <c r="H559" s="51"/>
      <c r="I559" s="24"/>
      <c r="J559" s="24"/>
      <c r="K559" s="24"/>
      <c r="L559" s="24"/>
      <c r="M559" s="24"/>
      <c r="N559" s="24"/>
      <c r="O559" s="51"/>
      <c r="P559" s="51"/>
      <c r="Q559" s="51"/>
      <c r="R559" s="51"/>
      <c r="S559" s="51"/>
      <c r="T559" s="51"/>
      <c r="U559" s="51"/>
      <c r="V559" s="51"/>
      <c r="W559" s="51"/>
      <c r="X559" s="51"/>
      <c r="Y559" s="51"/>
      <c r="Z559" s="51"/>
      <c r="AA559" s="51"/>
      <c r="AB559" s="51"/>
      <c r="AC559" s="24"/>
      <c r="AD559" s="22"/>
      <c r="AE559" s="22"/>
    </row>
    <row r="560" spans="1:31" x14ac:dyDescent="0.25">
      <c r="A560" s="24"/>
      <c r="B560" s="51"/>
      <c r="C560" s="51"/>
      <c r="D560" s="51"/>
      <c r="E560" s="51"/>
      <c r="F560" s="51"/>
      <c r="G560" s="51"/>
      <c r="H560" s="51"/>
      <c r="I560" s="24"/>
      <c r="J560" s="24"/>
      <c r="K560" s="24"/>
      <c r="L560" s="24"/>
      <c r="M560" s="24"/>
      <c r="N560" s="24"/>
      <c r="O560" s="51"/>
      <c r="P560" s="51"/>
      <c r="Q560" s="51"/>
      <c r="R560" s="51"/>
      <c r="S560" s="51"/>
      <c r="T560" s="51"/>
      <c r="U560" s="51"/>
      <c r="V560" s="51"/>
      <c r="W560" s="51"/>
      <c r="X560" s="51"/>
      <c r="Y560" s="51"/>
      <c r="Z560" s="51"/>
      <c r="AA560" s="51"/>
      <c r="AB560" s="51"/>
      <c r="AC560" s="24"/>
      <c r="AD560" s="22"/>
      <c r="AE560" s="22"/>
    </row>
    <row r="561" spans="1:31" x14ac:dyDescent="0.25">
      <c r="A561" s="24"/>
      <c r="B561" s="51"/>
      <c r="C561" s="51"/>
      <c r="D561" s="51"/>
      <c r="E561" s="51"/>
      <c r="F561" s="51"/>
      <c r="G561" s="51"/>
      <c r="H561" s="51"/>
      <c r="I561" s="24"/>
      <c r="J561" s="24"/>
      <c r="K561" s="24"/>
      <c r="L561" s="24"/>
      <c r="M561" s="24"/>
      <c r="N561" s="24"/>
      <c r="O561" s="51"/>
      <c r="P561" s="51"/>
      <c r="Q561" s="51"/>
      <c r="R561" s="51"/>
      <c r="S561" s="51"/>
      <c r="T561" s="51"/>
      <c r="U561" s="51"/>
      <c r="V561" s="51"/>
      <c r="W561" s="51"/>
      <c r="X561" s="51"/>
      <c r="Y561" s="51"/>
      <c r="Z561" s="51"/>
      <c r="AA561" s="51"/>
      <c r="AB561" s="51"/>
      <c r="AC561" s="24"/>
      <c r="AD561" s="22"/>
      <c r="AE561" s="22"/>
    </row>
    <row r="562" spans="1:31" x14ac:dyDescent="0.25">
      <c r="A562" s="24"/>
      <c r="B562" s="51"/>
      <c r="C562" s="51"/>
      <c r="D562" s="51"/>
      <c r="E562" s="51"/>
      <c r="F562" s="51"/>
      <c r="G562" s="51"/>
      <c r="H562" s="51"/>
      <c r="I562" s="24"/>
      <c r="J562" s="24"/>
      <c r="K562" s="24"/>
      <c r="L562" s="24"/>
      <c r="M562" s="24"/>
      <c r="N562" s="24"/>
      <c r="O562" s="51"/>
      <c r="P562" s="51"/>
      <c r="Q562" s="51"/>
      <c r="R562" s="51"/>
      <c r="S562" s="51"/>
      <c r="T562" s="51"/>
      <c r="U562" s="51"/>
      <c r="V562" s="51"/>
      <c r="W562" s="51"/>
      <c r="X562" s="51"/>
      <c r="Y562" s="51"/>
      <c r="Z562" s="51"/>
      <c r="AA562" s="51"/>
      <c r="AB562" s="51"/>
      <c r="AC562" s="24"/>
      <c r="AD562" s="22"/>
      <c r="AE562" s="22"/>
    </row>
    <row r="563" spans="1:31" x14ac:dyDescent="0.25">
      <c r="A563" s="24"/>
      <c r="B563" s="51"/>
      <c r="C563" s="51"/>
      <c r="D563" s="51"/>
      <c r="E563" s="51"/>
      <c r="F563" s="51"/>
      <c r="G563" s="51"/>
      <c r="H563" s="51"/>
      <c r="I563" s="24"/>
      <c r="J563" s="24"/>
      <c r="K563" s="24"/>
      <c r="L563" s="24"/>
      <c r="M563" s="24"/>
      <c r="N563" s="24"/>
      <c r="O563" s="51"/>
      <c r="P563" s="51"/>
      <c r="Q563" s="51"/>
      <c r="R563" s="51"/>
      <c r="S563" s="51"/>
      <c r="T563" s="51"/>
      <c r="U563" s="51"/>
      <c r="V563" s="51"/>
      <c r="W563" s="51"/>
      <c r="X563" s="51"/>
      <c r="Y563" s="51"/>
      <c r="Z563" s="51"/>
      <c r="AA563" s="51"/>
      <c r="AB563" s="51"/>
      <c r="AC563" s="24"/>
      <c r="AD563" s="22"/>
      <c r="AE563" s="22"/>
    </row>
    <row r="564" spans="1:31" x14ac:dyDescent="0.25">
      <c r="A564" s="24"/>
      <c r="B564" s="51"/>
      <c r="C564" s="51"/>
      <c r="D564" s="51"/>
      <c r="E564" s="51"/>
      <c r="F564" s="51"/>
      <c r="G564" s="51"/>
      <c r="H564" s="51"/>
      <c r="I564" s="24"/>
      <c r="J564" s="24"/>
      <c r="K564" s="24"/>
      <c r="L564" s="24"/>
      <c r="M564" s="24"/>
      <c r="N564" s="24"/>
      <c r="O564" s="51"/>
      <c r="P564" s="51"/>
      <c r="Q564" s="51"/>
      <c r="R564" s="51"/>
      <c r="S564" s="51"/>
      <c r="T564" s="51"/>
      <c r="U564" s="51"/>
      <c r="V564" s="51"/>
      <c r="W564" s="51"/>
      <c r="X564" s="51"/>
      <c r="Y564" s="51"/>
      <c r="Z564" s="51"/>
      <c r="AA564" s="51"/>
      <c r="AB564" s="51"/>
      <c r="AC564" s="24"/>
      <c r="AD564" s="22"/>
      <c r="AE564" s="22"/>
    </row>
    <row r="565" spans="1:31" x14ac:dyDescent="0.25">
      <c r="A565" s="24"/>
      <c r="B565" s="51"/>
      <c r="C565" s="51"/>
      <c r="D565" s="51"/>
      <c r="E565" s="51"/>
      <c r="F565" s="51"/>
      <c r="G565" s="51"/>
      <c r="H565" s="51"/>
      <c r="I565" s="24"/>
      <c r="J565" s="24"/>
      <c r="K565" s="24"/>
      <c r="L565" s="24"/>
      <c r="M565" s="24"/>
      <c r="N565" s="24"/>
      <c r="O565" s="51"/>
      <c r="P565" s="51"/>
      <c r="Q565" s="51"/>
      <c r="R565" s="51"/>
      <c r="S565" s="51"/>
      <c r="T565" s="51"/>
      <c r="U565" s="51"/>
      <c r="V565" s="51"/>
      <c r="W565" s="51"/>
      <c r="X565" s="51"/>
      <c r="Y565" s="51"/>
      <c r="Z565" s="51"/>
      <c r="AA565" s="51"/>
      <c r="AB565" s="51"/>
      <c r="AC565" s="24"/>
      <c r="AD565" s="22"/>
      <c r="AE565" s="22"/>
    </row>
    <row r="566" spans="1:31" x14ac:dyDescent="0.25">
      <c r="A566" s="24"/>
      <c r="B566" s="51"/>
      <c r="C566" s="51"/>
      <c r="D566" s="51"/>
      <c r="E566" s="51"/>
      <c r="F566" s="51"/>
      <c r="G566" s="51"/>
      <c r="H566" s="51"/>
      <c r="I566" s="24"/>
      <c r="J566" s="24"/>
      <c r="K566" s="24"/>
      <c r="L566" s="24"/>
      <c r="M566" s="24"/>
      <c r="N566" s="24"/>
      <c r="O566" s="51"/>
      <c r="P566" s="51"/>
      <c r="Q566" s="51"/>
      <c r="R566" s="51"/>
      <c r="S566" s="51"/>
      <c r="T566" s="51"/>
      <c r="U566" s="51"/>
      <c r="V566" s="51"/>
      <c r="W566" s="51"/>
      <c r="X566" s="51"/>
      <c r="Y566" s="51"/>
      <c r="Z566" s="51"/>
      <c r="AA566" s="51"/>
      <c r="AB566" s="51"/>
      <c r="AC566" s="24"/>
      <c r="AD566" s="22"/>
      <c r="AE566" s="22"/>
    </row>
    <row r="567" spans="1:31" x14ac:dyDescent="0.25">
      <c r="A567" s="24"/>
      <c r="B567" s="51"/>
      <c r="C567" s="51"/>
      <c r="D567" s="51"/>
      <c r="E567" s="51"/>
      <c r="F567" s="51"/>
      <c r="G567" s="51"/>
      <c r="H567" s="51"/>
      <c r="I567" s="24"/>
      <c r="J567" s="24"/>
      <c r="K567" s="24"/>
      <c r="L567" s="24"/>
      <c r="M567" s="24"/>
      <c r="N567" s="24"/>
      <c r="O567" s="51"/>
      <c r="P567" s="51"/>
      <c r="Q567" s="51"/>
      <c r="R567" s="51"/>
      <c r="S567" s="51"/>
      <c r="T567" s="51"/>
      <c r="U567" s="51"/>
      <c r="V567" s="51"/>
      <c r="W567" s="51"/>
      <c r="X567" s="51"/>
      <c r="Y567" s="51"/>
      <c r="Z567" s="51"/>
      <c r="AA567" s="51"/>
      <c r="AB567" s="51"/>
      <c r="AC567" s="24"/>
      <c r="AD567" s="22"/>
      <c r="AE567" s="22"/>
    </row>
    <row r="568" spans="1:31" x14ac:dyDescent="0.25">
      <c r="A568" s="24"/>
      <c r="B568" s="51"/>
      <c r="C568" s="51"/>
      <c r="D568" s="51"/>
      <c r="E568" s="51"/>
      <c r="F568" s="51"/>
      <c r="G568" s="51"/>
      <c r="H568" s="51"/>
      <c r="I568" s="24"/>
      <c r="J568" s="24"/>
      <c r="K568" s="24"/>
      <c r="L568" s="24"/>
      <c r="M568" s="24"/>
      <c r="N568" s="24"/>
      <c r="O568" s="51"/>
      <c r="P568" s="51"/>
      <c r="Q568" s="51"/>
      <c r="R568" s="51"/>
      <c r="S568" s="51"/>
      <c r="T568" s="51"/>
      <c r="U568" s="51"/>
      <c r="V568" s="51"/>
      <c r="W568" s="51"/>
      <c r="X568" s="51"/>
      <c r="Y568" s="51"/>
      <c r="Z568" s="51"/>
      <c r="AA568" s="51"/>
      <c r="AB568" s="51"/>
      <c r="AC568" s="24"/>
      <c r="AD568" s="22"/>
      <c r="AE568" s="22"/>
    </row>
    <row r="569" spans="1:31" x14ac:dyDescent="0.25">
      <c r="A569" s="24"/>
      <c r="B569" s="51"/>
      <c r="C569" s="51"/>
      <c r="D569" s="51"/>
      <c r="E569" s="51"/>
      <c r="F569" s="51"/>
      <c r="G569" s="51"/>
      <c r="H569" s="51"/>
      <c r="I569" s="24"/>
      <c r="J569" s="24"/>
      <c r="K569" s="24"/>
      <c r="L569" s="24"/>
      <c r="M569" s="24"/>
      <c r="N569" s="24"/>
      <c r="O569" s="51"/>
      <c r="P569" s="51"/>
      <c r="Q569" s="51"/>
      <c r="R569" s="51"/>
      <c r="S569" s="51"/>
      <c r="T569" s="51"/>
      <c r="U569" s="51"/>
      <c r="V569" s="51"/>
      <c r="W569" s="51"/>
      <c r="X569" s="51"/>
      <c r="Y569" s="51"/>
      <c r="Z569" s="51"/>
      <c r="AA569" s="51"/>
      <c r="AB569" s="51"/>
      <c r="AC569" s="24"/>
      <c r="AD569" s="22"/>
      <c r="AE569" s="22"/>
    </row>
    <row r="570" spans="1:31" x14ac:dyDescent="0.25">
      <c r="A570" s="24"/>
      <c r="B570" s="51"/>
      <c r="C570" s="51"/>
      <c r="D570" s="51"/>
      <c r="E570" s="51"/>
      <c r="F570" s="51"/>
      <c r="G570" s="51"/>
      <c r="H570" s="51"/>
      <c r="I570" s="24"/>
      <c r="J570" s="24"/>
      <c r="K570" s="24"/>
      <c r="L570" s="24"/>
      <c r="M570" s="24"/>
      <c r="N570" s="24"/>
      <c r="O570" s="51"/>
      <c r="P570" s="51"/>
      <c r="Q570" s="51"/>
      <c r="R570" s="51"/>
      <c r="S570" s="51"/>
      <c r="T570" s="51"/>
      <c r="U570" s="51"/>
      <c r="V570" s="51"/>
      <c r="W570" s="51"/>
      <c r="X570" s="51"/>
      <c r="Y570" s="51"/>
      <c r="Z570" s="51"/>
      <c r="AA570" s="51"/>
      <c r="AB570" s="51"/>
      <c r="AC570" s="24"/>
      <c r="AD570" s="22"/>
      <c r="AE570" s="22"/>
    </row>
    <row r="571" spans="1:31" x14ac:dyDescent="0.25">
      <c r="A571" s="24"/>
      <c r="B571" s="51"/>
      <c r="C571" s="51"/>
      <c r="D571" s="51"/>
      <c r="E571" s="51"/>
      <c r="F571" s="51"/>
      <c r="G571" s="51"/>
      <c r="H571" s="51"/>
      <c r="I571" s="24"/>
      <c r="J571" s="24"/>
      <c r="K571" s="24"/>
      <c r="L571" s="24"/>
      <c r="M571" s="24"/>
      <c r="N571" s="24"/>
      <c r="O571" s="51"/>
      <c r="P571" s="51"/>
      <c r="Q571" s="51"/>
      <c r="R571" s="51"/>
      <c r="S571" s="51"/>
      <c r="T571" s="51"/>
      <c r="U571" s="51"/>
      <c r="V571" s="51"/>
      <c r="W571" s="51"/>
      <c r="X571" s="51"/>
      <c r="Y571" s="51"/>
      <c r="Z571" s="51"/>
      <c r="AA571" s="51"/>
      <c r="AB571" s="51"/>
      <c r="AC571" s="24"/>
      <c r="AD571" s="22"/>
      <c r="AE571" s="22"/>
    </row>
    <row r="572" spans="1:31" x14ac:dyDescent="0.25">
      <c r="A572" s="24"/>
      <c r="B572" s="51"/>
      <c r="C572" s="51"/>
      <c r="D572" s="51"/>
      <c r="E572" s="51"/>
      <c r="F572" s="51"/>
      <c r="G572" s="51"/>
      <c r="H572" s="51"/>
      <c r="I572" s="24"/>
      <c r="J572" s="24"/>
      <c r="K572" s="24"/>
      <c r="L572" s="24"/>
      <c r="M572" s="24"/>
      <c r="N572" s="24"/>
      <c r="O572" s="51"/>
      <c r="P572" s="51"/>
      <c r="Q572" s="51"/>
      <c r="R572" s="51"/>
      <c r="S572" s="51"/>
      <c r="T572" s="51"/>
      <c r="U572" s="51"/>
      <c r="V572" s="51"/>
      <c r="W572" s="51"/>
      <c r="X572" s="51"/>
      <c r="Y572" s="51"/>
      <c r="Z572" s="51"/>
      <c r="AA572" s="51"/>
      <c r="AB572" s="51"/>
      <c r="AC572" s="24"/>
      <c r="AD572" s="22"/>
      <c r="AE572" s="22"/>
    </row>
    <row r="573" spans="1:31" x14ac:dyDescent="0.25">
      <c r="A573" s="24"/>
      <c r="B573" s="51"/>
      <c r="C573" s="51"/>
      <c r="D573" s="51"/>
      <c r="E573" s="51"/>
      <c r="F573" s="51"/>
      <c r="G573" s="51"/>
      <c r="H573" s="51"/>
      <c r="I573" s="24"/>
      <c r="J573" s="24"/>
      <c r="K573" s="24"/>
      <c r="L573" s="24"/>
      <c r="M573" s="24"/>
      <c r="N573" s="24"/>
      <c r="O573" s="51"/>
      <c r="P573" s="51"/>
      <c r="Q573" s="51"/>
      <c r="R573" s="51"/>
      <c r="S573" s="51"/>
      <c r="T573" s="51"/>
      <c r="U573" s="51"/>
      <c r="V573" s="51"/>
      <c r="W573" s="51"/>
      <c r="X573" s="51"/>
      <c r="Y573" s="51"/>
      <c r="Z573" s="51"/>
      <c r="AA573" s="51"/>
      <c r="AB573" s="51"/>
      <c r="AC573" s="24"/>
      <c r="AD573" s="22"/>
      <c r="AE573" s="22"/>
    </row>
    <row r="574" spans="1:31" x14ac:dyDescent="0.25">
      <c r="A574" s="24"/>
      <c r="B574" s="51"/>
      <c r="C574" s="51"/>
      <c r="D574" s="51"/>
      <c r="E574" s="51"/>
      <c r="F574" s="51"/>
      <c r="G574" s="51"/>
      <c r="H574" s="51"/>
      <c r="I574" s="24"/>
      <c r="J574" s="24"/>
      <c r="K574" s="24"/>
      <c r="L574" s="24"/>
      <c r="M574" s="24"/>
      <c r="N574" s="24"/>
      <c r="O574" s="51"/>
      <c r="P574" s="51"/>
      <c r="Q574" s="51"/>
      <c r="R574" s="51"/>
      <c r="S574" s="51"/>
      <c r="T574" s="51"/>
      <c r="U574" s="51"/>
      <c r="V574" s="51"/>
      <c r="W574" s="51"/>
      <c r="X574" s="51"/>
      <c r="Y574" s="51"/>
      <c r="Z574" s="51"/>
      <c r="AA574" s="51"/>
      <c r="AB574" s="51"/>
      <c r="AC574" s="24"/>
      <c r="AD574" s="22"/>
      <c r="AE574" s="22"/>
    </row>
    <row r="575" spans="1:31" x14ac:dyDescent="0.25">
      <c r="A575" s="24"/>
      <c r="B575" s="51"/>
      <c r="C575" s="51"/>
      <c r="D575" s="51"/>
      <c r="E575" s="51"/>
      <c r="F575" s="51"/>
      <c r="G575" s="51"/>
      <c r="H575" s="51"/>
      <c r="I575" s="24"/>
      <c r="J575" s="24"/>
      <c r="K575" s="24"/>
      <c r="L575" s="24"/>
      <c r="M575" s="24"/>
      <c r="N575" s="24"/>
      <c r="O575" s="51"/>
      <c r="P575" s="51"/>
      <c r="Q575" s="51"/>
      <c r="R575" s="51"/>
      <c r="S575" s="51"/>
      <c r="T575" s="51"/>
      <c r="U575" s="51"/>
      <c r="V575" s="51"/>
      <c r="W575" s="51"/>
      <c r="X575" s="51"/>
      <c r="Y575" s="51"/>
      <c r="Z575" s="51"/>
      <c r="AA575" s="51"/>
      <c r="AB575" s="51"/>
      <c r="AC575" s="24"/>
      <c r="AD575" s="22"/>
      <c r="AE575" s="22"/>
    </row>
    <row r="576" spans="1:31" x14ac:dyDescent="0.25">
      <c r="A576" s="24"/>
      <c r="B576" s="51"/>
      <c r="C576" s="51"/>
      <c r="D576" s="51"/>
      <c r="E576" s="51"/>
      <c r="F576" s="51"/>
      <c r="G576" s="51"/>
      <c r="H576" s="51"/>
      <c r="I576" s="24"/>
      <c r="J576" s="24"/>
      <c r="K576" s="24"/>
      <c r="L576" s="24"/>
      <c r="M576" s="24"/>
      <c r="N576" s="24"/>
      <c r="O576" s="51"/>
      <c r="P576" s="51"/>
      <c r="Q576" s="51"/>
      <c r="R576" s="51"/>
      <c r="S576" s="51"/>
      <c r="T576" s="51"/>
      <c r="U576" s="51"/>
      <c r="V576" s="51"/>
      <c r="W576" s="51"/>
      <c r="X576" s="51"/>
      <c r="Y576" s="51"/>
      <c r="Z576" s="51"/>
      <c r="AA576" s="51"/>
      <c r="AB576" s="51"/>
      <c r="AC576" s="24"/>
      <c r="AD576" s="22"/>
      <c r="AE576" s="22"/>
    </row>
    <row r="577" spans="1:31" x14ac:dyDescent="0.25">
      <c r="A577" s="24"/>
      <c r="B577" s="51"/>
      <c r="C577" s="51"/>
      <c r="D577" s="51"/>
      <c r="E577" s="51"/>
      <c r="F577" s="51"/>
      <c r="G577" s="51"/>
      <c r="H577" s="51"/>
      <c r="I577" s="24"/>
      <c r="J577" s="24"/>
      <c r="K577" s="24"/>
      <c r="L577" s="24"/>
      <c r="M577" s="24"/>
      <c r="N577" s="24"/>
      <c r="O577" s="51"/>
      <c r="P577" s="51"/>
      <c r="Q577" s="51"/>
      <c r="R577" s="51"/>
      <c r="S577" s="51"/>
      <c r="T577" s="51"/>
      <c r="U577" s="51"/>
      <c r="V577" s="51"/>
      <c r="W577" s="51"/>
      <c r="X577" s="51"/>
      <c r="Y577" s="51"/>
      <c r="Z577" s="51"/>
      <c r="AA577" s="51"/>
      <c r="AB577" s="51"/>
      <c r="AC577" s="24"/>
      <c r="AD577" s="22"/>
      <c r="AE577" s="22"/>
    </row>
    <row r="578" spans="1:31" x14ac:dyDescent="0.25">
      <c r="A578" s="24"/>
      <c r="B578" s="51"/>
      <c r="C578" s="51"/>
      <c r="D578" s="51"/>
      <c r="E578" s="51"/>
      <c r="F578" s="51"/>
      <c r="G578" s="51"/>
      <c r="H578" s="51"/>
      <c r="I578" s="24"/>
      <c r="J578" s="24"/>
      <c r="K578" s="24"/>
      <c r="L578" s="24"/>
      <c r="M578" s="24"/>
      <c r="N578" s="24"/>
      <c r="O578" s="51"/>
      <c r="P578" s="51"/>
      <c r="Q578" s="51"/>
      <c r="R578" s="51"/>
      <c r="S578" s="51"/>
      <c r="T578" s="51"/>
      <c r="U578" s="51"/>
      <c r="V578" s="51"/>
      <c r="W578" s="51"/>
      <c r="X578" s="51"/>
      <c r="Y578" s="51"/>
      <c r="Z578" s="51"/>
      <c r="AA578" s="51"/>
      <c r="AB578" s="51"/>
      <c r="AC578" s="24"/>
      <c r="AD578" s="22"/>
      <c r="AE578" s="22"/>
    </row>
    <row r="579" spans="1:31" x14ac:dyDescent="0.25">
      <c r="A579" s="24"/>
      <c r="B579" s="51"/>
      <c r="C579" s="51"/>
      <c r="D579" s="51"/>
      <c r="E579" s="51"/>
      <c r="F579" s="51"/>
      <c r="G579" s="51"/>
      <c r="H579" s="51"/>
      <c r="I579" s="24"/>
      <c r="J579" s="24"/>
      <c r="K579" s="24"/>
      <c r="L579" s="24"/>
      <c r="M579" s="24"/>
      <c r="N579" s="24"/>
      <c r="O579" s="51"/>
      <c r="P579" s="51"/>
      <c r="Q579" s="51"/>
      <c r="R579" s="51"/>
      <c r="S579" s="51"/>
      <c r="T579" s="51"/>
      <c r="U579" s="51"/>
      <c r="V579" s="51"/>
      <c r="W579" s="51"/>
      <c r="X579" s="51"/>
      <c r="Y579" s="51"/>
      <c r="Z579" s="51"/>
      <c r="AA579" s="51"/>
      <c r="AB579" s="51"/>
      <c r="AC579" s="24"/>
      <c r="AD579" s="22"/>
      <c r="AE579" s="22"/>
    </row>
    <row r="580" spans="1:31" x14ac:dyDescent="0.25">
      <c r="A580" s="24"/>
      <c r="B580" s="51"/>
      <c r="C580" s="51"/>
      <c r="D580" s="51"/>
      <c r="E580" s="51"/>
      <c r="F580" s="51"/>
      <c r="G580" s="51"/>
      <c r="H580" s="51"/>
      <c r="I580" s="24"/>
      <c r="J580" s="24"/>
      <c r="K580" s="24"/>
      <c r="L580" s="24"/>
      <c r="M580" s="24"/>
      <c r="N580" s="24"/>
      <c r="O580" s="51"/>
      <c r="P580" s="51"/>
      <c r="Q580" s="51"/>
      <c r="R580" s="51"/>
      <c r="S580" s="51"/>
      <c r="T580" s="51"/>
      <c r="U580" s="51"/>
      <c r="V580" s="51"/>
      <c r="W580" s="51"/>
      <c r="X580" s="51"/>
      <c r="Y580" s="51"/>
      <c r="Z580" s="51"/>
      <c r="AA580" s="51"/>
      <c r="AB580" s="51"/>
      <c r="AC580" s="24"/>
      <c r="AD580" s="22"/>
      <c r="AE580" s="22"/>
    </row>
    <row r="581" spans="1:31" x14ac:dyDescent="0.25">
      <c r="A581" s="24"/>
      <c r="B581" s="51"/>
      <c r="C581" s="51"/>
      <c r="D581" s="51"/>
      <c r="E581" s="51"/>
      <c r="F581" s="51"/>
      <c r="G581" s="51"/>
      <c r="H581" s="51"/>
      <c r="I581" s="24"/>
      <c r="J581" s="24"/>
      <c r="K581" s="24"/>
      <c r="L581" s="24"/>
      <c r="M581" s="24"/>
      <c r="N581" s="24"/>
      <c r="O581" s="51"/>
      <c r="P581" s="51"/>
      <c r="Q581" s="51"/>
      <c r="R581" s="51"/>
      <c r="S581" s="51"/>
      <c r="T581" s="51"/>
      <c r="U581" s="51"/>
      <c r="V581" s="51"/>
      <c r="W581" s="51"/>
      <c r="X581" s="51"/>
      <c r="Y581" s="51"/>
      <c r="Z581" s="51"/>
      <c r="AA581" s="51"/>
      <c r="AB581" s="51"/>
      <c r="AC581" s="24"/>
      <c r="AD581" s="22"/>
      <c r="AE581" s="22"/>
    </row>
    <row r="582" spans="1:31" x14ac:dyDescent="0.25">
      <c r="A582" s="24"/>
      <c r="B582" s="51"/>
      <c r="C582" s="51"/>
      <c r="D582" s="51"/>
      <c r="E582" s="51"/>
      <c r="F582" s="51"/>
      <c r="G582" s="51"/>
      <c r="H582" s="51"/>
      <c r="I582" s="24"/>
      <c r="J582" s="24"/>
      <c r="K582" s="24"/>
      <c r="L582" s="24"/>
      <c r="M582" s="24"/>
      <c r="N582" s="24"/>
      <c r="O582" s="51"/>
      <c r="P582" s="51"/>
      <c r="Q582" s="51"/>
      <c r="R582" s="51"/>
      <c r="S582" s="51"/>
      <c r="T582" s="51"/>
      <c r="U582" s="51"/>
      <c r="V582" s="51"/>
      <c r="W582" s="51"/>
      <c r="X582" s="51"/>
      <c r="Y582" s="51"/>
      <c r="Z582" s="51"/>
      <c r="AA582" s="51"/>
      <c r="AB582" s="51"/>
      <c r="AC582" s="24"/>
      <c r="AD582" s="22"/>
      <c r="AE582" s="22"/>
    </row>
    <row r="583" spans="1:31" x14ac:dyDescent="0.25">
      <c r="A583" s="24"/>
      <c r="B583" s="51"/>
      <c r="C583" s="51"/>
      <c r="D583" s="51"/>
      <c r="E583" s="51"/>
      <c r="F583" s="51"/>
      <c r="G583" s="51"/>
      <c r="H583" s="51"/>
      <c r="I583" s="24"/>
      <c r="J583" s="24"/>
      <c r="K583" s="24"/>
      <c r="L583" s="24"/>
      <c r="M583" s="24"/>
      <c r="N583" s="24"/>
      <c r="O583" s="51"/>
      <c r="P583" s="51"/>
      <c r="Q583" s="51"/>
      <c r="R583" s="51"/>
      <c r="S583" s="51"/>
      <c r="T583" s="51"/>
      <c r="U583" s="51"/>
      <c r="V583" s="51"/>
      <c r="W583" s="51"/>
      <c r="X583" s="51"/>
      <c r="Y583" s="51"/>
      <c r="Z583" s="51"/>
      <c r="AA583" s="51"/>
      <c r="AB583" s="51"/>
      <c r="AC583" s="24"/>
      <c r="AD583" s="22"/>
      <c r="AE583" s="22"/>
    </row>
    <row r="584" spans="1:31" x14ac:dyDescent="0.25">
      <c r="A584" s="24"/>
      <c r="B584" s="51"/>
      <c r="C584" s="51"/>
      <c r="D584" s="51"/>
      <c r="E584" s="51"/>
      <c r="F584" s="51"/>
      <c r="G584" s="51"/>
      <c r="H584" s="51"/>
      <c r="I584" s="24"/>
      <c r="J584" s="24"/>
      <c r="K584" s="24"/>
      <c r="L584" s="24"/>
      <c r="M584" s="24"/>
      <c r="N584" s="24"/>
      <c r="O584" s="51"/>
      <c r="P584" s="51"/>
      <c r="Q584" s="51"/>
      <c r="R584" s="51"/>
      <c r="S584" s="51"/>
      <c r="T584" s="51"/>
      <c r="U584" s="51"/>
      <c r="V584" s="51"/>
      <c r="W584" s="51"/>
      <c r="X584" s="51"/>
      <c r="Y584" s="51"/>
      <c r="Z584" s="51"/>
      <c r="AA584" s="51"/>
      <c r="AB584" s="51"/>
      <c r="AC584" s="24"/>
      <c r="AD584" s="22"/>
      <c r="AE584" s="22"/>
    </row>
    <row r="585" spans="1:31" x14ac:dyDescent="0.25">
      <c r="A585" s="24"/>
      <c r="B585" s="51"/>
      <c r="C585" s="51"/>
      <c r="D585" s="51"/>
      <c r="E585" s="51"/>
      <c r="F585" s="51"/>
      <c r="G585" s="51"/>
      <c r="H585" s="51"/>
      <c r="I585" s="24"/>
      <c r="J585" s="24"/>
      <c r="K585" s="24"/>
      <c r="L585" s="24"/>
      <c r="M585" s="24"/>
      <c r="N585" s="24"/>
      <c r="O585" s="51"/>
      <c r="P585" s="51"/>
      <c r="Q585" s="51"/>
      <c r="R585" s="51"/>
      <c r="S585" s="51"/>
      <c r="T585" s="51"/>
      <c r="U585" s="51"/>
      <c r="V585" s="51"/>
      <c r="W585" s="51"/>
      <c r="X585" s="51"/>
      <c r="Y585" s="51"/>
      <c r="Z585" s="51"/>
      <c r="AA585" s="51"/>
      <c r="AB585" s="51"/>
      <c r="AC585" s="24"/>
      <c r="AD585" s="22"/>
      <c r="AE585" s="22"/>
    </row>
    <row r="586" spans="1:31" x14ac:dyDescent="0.25">
      <c r="A586" s="24"/>
      <c r="B586" s="51"/>
      <c r="C586" s="51"/>
      <c r="D586" s="51"/>
      <c r="E586" s="51"/>
      <c r="F586" s="51"/>
      <c r="G586" s="51"/>
      <c r="H586" s="51"/>
      <c r="I586" s="24"/>
      <c r="J586" s="24"/>
      <c r="K586" s="24"/>
      <c r="L586" s="24"/>
      <c r="M586" s="24"/>
      <c r="N586" s="24"/>
      <c r="O586" s="51"/>
      <c r="P586" s="51"/>
      <c r="Q586" s="51"/>
      <c r="R586" s="51"/>
      <c r="S586" s="51"/>
      <c r="T586" s="51"/>
      <c r="U586" s="51"/>
      <c r="V586" s="51"/>
      <c r="W586" s="51"/>
      <c r="X586" s="51"/>
      <c r="Y586" s="51"/>
      <c r="Z586" s="51"/>
      <c r="AA586" s="51"/>
      <c r="AB586" s="51"/>
      <c r="AC586" s="24"/>
      <c r="AD586" s="22"/>
      <c r="AE586" s="22"/>
    </row>
    <row r="587" spans="1:31" x14ac:dyDescent="0.25">
      <c r="A587" s="24"/>
      <c r="B587" s="51"/>
      <c r="C587" s="51"/>
      <c r="D587" s="51"/>
      <c r="E587" s="51"/>
      <c r="F587" s="51"/>
      <c r="G587" s="51"/>
      <c r="H587" s="51"/>
      <c r="I587" s="24"/>
      <c r="J587" s="24"/>
      <c r="K587" s="24"/>
      <c r="L587" s="24"/>
      <c r="M587" s="24"/>
      <c r="N587" s="24"/>
      <c r="O587" s="51"/>
      <c r="P587" s="51"/>
      <c r="Q587" s="51"/>
      <c r="R587" s="51"/>
      <c r="S587" s="51"/>
      <c r="T587" s="51"/>
      <c r="U587" s="51"/>
      <c r="V587" s="51"/>
      <c r="W587" s="51"/>
      <c r="X587" s="51"/>
      <c r="Y587" s="51"/>
      <c r="Z587" s="51"/>
      <c r="AA587" s="51"/>
      <c r="AB587" s="51"/>
      <c r="AC587" s="24"/>
      <c r="AD587" s="22"/>
      <c r="AE587" s="22"/>
    </row>
    <row r="588" spans="1:31" x14ac:dyDescent="0.25">
      <c r="A588" s="24"/>
      <c r="B588" s="51"/>
      <c r="C588" s="51"/>
      <c r="D588" s="51"/>
      <c r="E588" s="51"/>
      <c r="F588" s="51"/>
      <c r="G588" s="51"/>
      <c r="H588" s="51"/>
      <c r="I588" s="24"/>
      <c r="J588" s="24"/>
      <c r="K588" s="24"/>
      <c r="L588" s="24"/>
      <c r="M588" s="24"/>
      <c r="N588" s="24"/>
      <c r="O588" s="51"/>
      <c r="P588" s="51"/>
      <c r="Q588" s="51"/>
      <c r="R588" s="51"/>
      <c r="S588" s="51"/>
      <c r="T588" s="51"/>
      <c r="U588" s="51"/>
      <c r="V588" s="51"/>
      <c r="W588" s="51"/>
      <c r="X588" s="51"/>
      <c r="Y588" s="51"/>
      <c r="Z588" s="51"/>
      <c r="AA588" s="51"/>
      <c r="AB588" s="51"/>
      <c r="AC588" s="24"/>
      <c r="AD588" s="22"/>
      <c r="AE588" s="22"/>
    </row>
    <row r="589" spans="1:31" x14ac:dyDescent="0.25">
      <c r="A589" s="24"/>
      <c r="B589" s="51"/>
      <c r="C589" s="51"/>
      <c r="D589" s="51"/>
      <c r="E589" s="51"/>
      <c r="F589" s="51"/>
      <c r="G589" s="51"/>
      <c r="H589" s="51"/>
      <c r="I589" s="24"/>
      <c r="J589" s="24"/>
      <c r="K589" s="24"/>
      <c r="L589" s="24"/>
      <c r="M589" s="24"/>
      <c r="N589" s="24"/>
      <c r="O589" s="51"/>
      <c r="P589" s="51"/>
      <c r="Q589" s="51"/>
      <c r="R589" s="51"/>
      <c r="S589" s="51"/>
      <c r="T589" s="51"/>
      <c r="U589" s="51"/>
      <c r="V589" s="51"/>
      <c r="W589" s="51"/>
      <c r="X589" s="51"/>
      <c r="Y589" s="51"/>
      <c r="Z589" s="51"/>
      <c r="AA589" s="51"/>
      <c r="AB589" s="51"/>
      <c r="AC589" s="24"/>
      <c r="AD589" s="22"/>
      <c r="AE589" s="22"/>
    </row>
    <row r="590" spans="1:31" x14ac:dyDescent="0.25">
      <c r="A590" s="24"/>
      <c r="B590" s="51"/>
      <c r="C590" s="51"/>
      <c r="D590" s="51"/>
      <c r="E590" s="51"/>
      <c r="F590" s="51"/>
      <c r="G590" s="51"/>
      <c r="H590" s="51"/>
      <c r="I590" s="24"/>
      <c r="J590" s="24"/>
      <c r="K590" s="24"/>
      <c r="L590" s="24"/>
      <c r="M590" s="24"/>
      <c r="N590" s="24"/>
      <c r="O590" s="51"/>
      <c r="P590" s="51"/>
      <c r="Q590" s="51"/>
      <c r="R590" s="51"/>
      <c r="S590" s="51"/>
      <c r="T590" s="51"/>
      <c r="U590" s="51"/>
      <c r="V590" s="51"/>
      <c r="W590" s="51"/>
      <c r="X590" s="51"/>
      <c r="Y590" s="51"/>
      <c r="Z590" s="51"/>
      <c r="AA590" s="51"/>
      <c r="AB590" s="51"/>
      <c r="AC590" s="24"/>
      <c r="AD590" s="22"/>
      <c r="AE590" s="22"/>
    </row>
    <row r="591" spans="1:31" x14ac:dyDescent="0.25">
      <c r="A591" s="24"/>
      <c r="B591" s="51"/>
      <c r="C591" s="51"/>
      <c r="D591" s="51"/>
      <c r="E591" s="51"/>
      <c r="F591" s="51"/>
      <c r="G591" s="51"/>
      <c r="H591" s="51"/>
      <c r="I591" s="24"/>
      <c r="J591" s="24"/>
      <c r="K591" s="24"/>
      <c r="L591" s="24"/>
      <c r="M591" s="24"/>
      <c r="N591" s="24"/>
      <c r="O591" s="51"/>
      <c r="P591" s="51"/>
      <c r="Q591" s="51"/>
      <c r="R591" s="51"/>
      <c r="S591" s="51"/>
      <c r="T591" s="51"/>
      <c r="U591" s="51"/>
      <c r="V591" s="51"/>
      <c r="W591" s="51"/>
      <c r="X591" s="51"/>
      <c r="Y591" s="51"/>
      <c r="Z591" s="51"/>
      <c r="AA591" s="51"/>
      <c r="AB591" s="51"/>
      <c r="AC591" s="24"/>
      <c r="AD591" s="22"/>
      <c r="AE591" s="22"/>
    </row>
  </sheetData>
  <mergeCells count="1">
    <mergeCell ref="P11:Q11"/>
  </mergeCells>
  <pageMargins left="0.7" right="0.7" top="0.75" bottom="0.75" header="0.3" footer="0.3"/>
  <pageSetup orientation="portrait" horizontalDpi="4294967293"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58A44-8E86-430B-98AD-0F9054BD09E7}">
  <sheetPr codeName="Sheet3"/>
  <dimension ref="A1:AA337"/>
  <sheetViews>
    <sheetView workbookViewId="0">
      <selection activeCell="T14" sqref="T14"/>
    </sheetView>
  </sheetViews>
  <sheetFormatPr defaultRowHeight="15" x14ac:dyDescent="0.25"/>
  <cols>
    <col min="1" max="1" width="10.28515625" style="1" customWidth="1"/>
    <col min="2" max="3" width="10.42578125" style="1" customWidth="1"/>
    <col min="4" max="5" width="11" style="1" customWidth="1"/>
    <col min="6" max="6" width="10.7109375" customWidth="1"/>
    <col min="7" max="7" width="11.5703125" customWidth="1"/>
    <col min="8" max="8" width="11.7109375" hidden="1" customWidth="1"/>
    <col min="9" max="9" width="9.42578125" customWidth="1"/>
    <col min="10" max="10" width="10.85546875" bestFit="1" customWidth="1"/>
    <col min="11" max="11" width="3.5703125" style="1" customWidth="1"/>
    <col min="12" max="12" width="0" style="3" hidden="1" customWidth="1"/>
    <col min="13" max="13" width="9.140625" style="3"/>
  </cols>
  <sheetData>
    <row r="1" spans="1:27" x14ac:dyDescent="0.25">
      <c r="F1" s="1"/>
      <c r="G1" s="1"/>
      <c r="H1" s="1"/>
      <c r="I1" s="1"/>
      <c r="J1" s="1"/>
    </row>
    <row r="2" spans="1:27" x14ac:dyDescent="0.25">
      <c r="F2" s="1"/>
      <c r="G2" s="1"/>
      <c r="H2" s="1"/>
      <c r="I2" s="1"/>
      <c r="J2" s="1"/>
      <c r="N2" s="69"/>
    </row>
    <row r="3" spans="1:27" x14ac:dyDescent="0.25">
      <c r="A3" s="110" t="s">
        <v>0</v>
      </c>
      <c r="B3" s="110"/>
      <c r="C3" s="110"/>
      <c r="E3" s="13"/>
      <c r="F3" s="1"/>
      <c r="G3" s="1"/>
      <c r="H3" s="1"/>
      <c r="I3" s="1"/>
      <c r="J3" s="1"/>
      <c r="N3" s="69"/>
    </row>
    <row r="4" spans="1:27" x14ac:dyDescent="0.25">
      <c r="A4" s="110" t="s">
        <v>16</v>
      </c>
      <c r="B4" s="110"/>
      <c r="C4" s="110"/>
      <c r="E4" s="20">
        <v>25</v>
      </c>
      <c r="F4" s="1"/>
      <c r="G4" s="1"/>
      <c r="H4" s="1"/>
      <c r="I4" s="1"/>
      <c r="J4" s="1"/>
      <c r="N4" s="69"/>
    </row>
    <row r="5" spans="1:27" x14ac:dyDescent="0.25">
      <c r="A5" s="110" t="s">
        <v>1</v>
      </c>
      <c r="B5" s="110"/>
      <c r="C5" s="110"/>
      <c r="E5" s="20">
        <v>10</v>
      </c>
      <c r="F5" s="1"/>
      <c r="G5" s="1"/>
      <c r="H5" s="1"/>
      <c r="I5" s="1"/>
      <c r="J5" s="1"/>
      <c r="N5" s="69"/>
    </row>
    <row r="6" spans="1:27" x14ac:dyDescent="0.25">
      <c r="A6" s="110" t="s">
        <v>2</v>
      </c>
      <c r="B6" s="110"/>
      <c r="C6" s="110"/>
      <c r="E6" s="21">
        <v>0.4</v>
      </c>
      <c r="F6" s="1"/>
      <c r="G6" s="1"/>
      <c r="H6" s="1"/>
      <c r="I6" s="1"/>
      <c r="J6" s="1"/>
    </row>
    <row r="7" spans="1:27" x14ac:dyDescent="0.25">
      <c r="A7" s="110" t="s">
        <v>56</v>
      </c>
      <c r="B7" s="110"/>
      <c r="C7" s="110"/>
      <c r="E7" s="20">
        <v>0</v>
      </c>
      <c r="F7" s="2" t="s">
        <v>89</v>
      </c>
      <c r="G7" s="1"/>
      <c r="H7" s="1"/>
      <c r="I7" s="1"/>
      <c r="J7" s="1"/>
    </row>
    <row r="8" spans="1:27" x14ac:dyDescent="0.25">
      <c r="A8" s="44" t="s">
        <v>54</v>
      </c>
      <c r="B8" s="17"/>
      <c r="C8" s="17"/>
      <c r="E8" s="20">
        <v>230</v>
      </c>
      <c r="F8" s="2" t="s">
        <v>90</v>
      </c>
      <c r="G8" s="12" t="s">
        <v>25</v>
      </c>
      <c r="H8" s="1"/>
      <c r="I8" s="1"/>
      <c r="J8" s="1"/>
      <c r="N8" s="69"/>
    </row>
    <row r="9" spans="1:27" ht="14.25" customHeight="1" x14ac:dyDescent="0.25">
      <c r="A9" s="44" t="s">
        <v>55</v>
      </c>
      <c r="B9" s="17"/>
      <c r="C9" s="17"/>
      <c r="E9" s="20">
        <v>300</v>
      </c>
      <c r="F9" s="2" t="s">
        <v>90</v>
      </c>
      <c r="G9" s="12"/>
      <c r="H9" s="1"/>
      <c r="I9" s="1"/>
      <c r="J9" s="1"/>
      <c r="Q9" s="8"/>
      <c r="R9" s="8"/>
      <c r="S9" s="8"/>
      <c r="T9" s="8"/>
      <c r="U9" s="8"/>
      <c r="V9" s="8"/>
      <c r="W9" s="8"/>
      <c r="X9" s="8"/>
      <c r="Y9" s="8"/>
      <c r="Z9" s="8"/>
      <c r="AA9" s="10"/>
    </row>
    <row r="10" spans="1:27" ht="15" customHeight="1" x14ac:dyDescent="0.25">
      <c r="A10" s="44"/>
      <c r="B10" s="17"/>
      <c r="C10" s="17"/>
      <c r="E10" s="20"/>
      <c r="F10" s="2"/>
      <c r="G10" s="12"/>
      <c r="H10" s="1"/>
      <c r="I10" s="1"/>
      <c r="J10" s="1"/>
      <c r="Q10" s="8"/>
      <c r="R10" s="8"/>
      <c r="S10" s="8"/>
      <c r="T10" s="8"/>
      <c r="U10" s="8"/>
      <c r="V10" s="8"/>
      <c r="W10" s="8"/>
      <c r="X10" s="8"/>
      <c r="Y10" s="8"/>
      <c r="Z10" s="8"/>
      <c r="AA10" s="10"/>
    </row>
    <row r="11" spans="1:27" ht="13.5" customHeight="1" x14ac:dyDescent="0.25">
      <c r="B11" s="44" t="str">
        <f>IF('Backend Calcs Metric'!A11=1,"Area of System**", " ")</f>
        <v>Area of System**</v>
      </c>
      <c r="C11" s="17"/>
      <c r="D11" s="37">
        <v>139</v>
      </c>
      <c r="E11" s="14" t="str">
        <f>IF('Backend Calcs Metric'!A11=1,"sq. m.", " ")</f>
        <v>sq. m.</v>
      </c>
      <c r="F11" s="2"/>
      <c r="G11" s="12"/>
      <c r="H11" s="1"/>
      <c r="I11" s="1"/>
      <c r="J11" s="1"/>
      <c r="Q11" s="8"/>
      <c r="R11" s="8"/>
      <c r="S11" s="8"/>
      <c r="T11" s="8"/>
      <c r="U11" s="8"/>
      <c r="V11" s="8"/>
      <c r="W11" s="8"/>
      <c r="X11" s="8"/>
      <c r="Y11" s="8"/>
      <c r="Z11" s="8"/>
      <c r="AA11" s="10"/>
    </row>
    <row r="12" spans="1:27" ht="13.15" customHeight="1" x14ac:dyDescent="0.25">
      <c r="A12" s="44"/>
      <c r="C12" s="34" t="str">
        <f>IF('Backend Calcs Metric'!A11=1,"**Area must be greater than: ", " ")</f>
        <v xml:space="preserve">**Area must be greater than: </v>
      </c>
      <c r="D12" s="35"/>
      <c r="E12" s="38" t="str">
        <f>'Backend Calcs Metric'!H15</f>
        <v>139 sq. m</v>
      </c>
      <c r="F12" s="2"/>
      <c r="G12" s="12"/>
      <c r="H12" s="1"/>
      <c r="I12" s="1"/>
      <c r="J12" s="1"/>
      <c r="Q12" s="8"/>
      <c r="R12" s="8"/>
      <c r="S12" s="8"/>
      <c r="T12" s="8"/>
      <c r="U12" s="8"/>
      <c r="V12" s="8"/>
      <c r="W12" s="8"/>
      <c r="X12" s="8"/>
      <c r="Y12" s="8"/>
      <c r="Z12" s="8"/>
      <c r="AA12" s="10"/>
    </row>
    <row r="13" spans="1:27" ht="14.25" customHeight="1" x14ac:dyDescent="0.25">
      <c r="B13" s="111" t="s">
        <v>61</v>
      </c>
      <c r="C13" s="111"/>
      <c r="D13" s="111"/>
      <c r="E13" s="111"/>
      <c r="F13" s="111"/>
      <c r="G13" s="111"/>
      <c r="H13" s="111"/>
      <c r="I13" s="111"/>
      <c r="J13" s="1"/>
    </row>
    <row r="14" spans="1:27" ht="20.65" customHeight="1" thickBot="1" x14ac:dyDescent="0.3">
      <c r="B14" s="112"/>
      <c r="C14" s="112"/>
      <c r="D14" s="112"/>
      <c r="E14" s="112"/>
      <c r="F14" s="112"/>
      <c r="G14" s="112"/>
      <c r="H14" s="112"/>
      <c r="I14" s="112"/>
      <c r="J14" s="1"/>
    </row>
    <row r="15" spans="1:27" ht="68.25" customHeight="1" thickBot="1" x14ac:dyDescent="0.3">
      <c r="A15" s="97" t="s">
        <v>124</v>
      </c>
      <c r="B15" s="98" t="s">
        <v>92</v>
      </c>
      <c r="C15" s="5" t="s">
        <v>93</v>
      </c>
      <c r="D15" s="5" t="s">
        <v>94</v>
      </c>
      <c r="E15" s="6" t="s">
        <v>139</v>
      </c>
      <c r="F15" s="4" t="s">
        <v>138</v>
      </c>
      <c r="G15" s="6" t="s">
        <v>95</v>
      </c>
      <c r="H15" s="5" t="s">
        <v>96</v>
      </c>
      <c r="I15" s="16" t="s">
        <v>97</v>
      </c>
      <c r="J15" s="16" t="s">
        <v>98</v>
      </c>
      <c r="Q15" s="9"/>
    </row>
    <row r="16" spans="1:27" x14ac:dyDescent="0.25">
      <c r="A16" s="96">
        <f>IF('Backend Calcs Metric'!P17="","",(ROUND((CONVERT('Backend Calcs Metric'!P17,"in","mm")),0)))</f>
        <v>1676</v>
      </c>
      <c r="B16" s="94">
        <f>IF('Backend Calcs Metric'!S17="","",(ROUND((CONVERT('Backend Calcs Metric'!S17,"ft3","m3")),5)))</f>
        <v>0</v>
      </c>
      <c r="C16" s="94">
        <f>IF('Backend Calcs Metric'!T17="","",(ROUND((CONVERT('Backend Calcs Metric'!T17,"ft3","m3")),5)))</f>
        <v>0</v>
      </c>
      <c r="D16" s="94">
        <f>IF('Backend Calcs Metric'!U17="","",(ROUND((CONVERT('Backend Calcs Metric'!U17,"ft3","m3")),5)))</f>
        <v>0</v>
      </c>
      <c r="E16" s="94">
        <f>IF('Backend Calcs Metric'!V17="","",(ROUND((CONVERT('Backend Calcs Metric'!V17,"ft3","m3")),5)))</f>
        <v>0</v>
      </c>
      <c r="F16" s="94">
        <f>IF('Backend Calcs Metric'!W17="","",(ROUND((CONVERT('Backend Calcs Metric'!W17,"ft3","m3")),5)))</f>
        <v>1.4122699999999999</v>
      </c>
      <c r="G16" s="94">
        <f>IF('Backend Calcs Metric'!X17="","",(ROUND((CONVERT('Backend Calcs Metric'!X17,"ft3","m3")),5)))</f>
        <v>1.4122699999999999</v>
      </c>
      <c r="H16" s="94">
        <f>IF('Backend Calcs Metric'!Y17="","",(ROUND((CONVERT('Backend Calcs Metric'!Y17,"ft3","m3")),5)))</f>
        <v>144.05438000000001</v>
      </c>
      <c r="I16" s="94">
        <f>IF('Backend Calcs Metric'!Y17="","",(ROUND((CONVERT('Backend Calcs Metric'!Y17,"ft3","m3")),2)))</f>
        <v>144.05000000000001</v>
      </c>
      <c r="J16" s="94">
        <f>IF('Backend Calcs Metric'!AA17="","",(ROUND((CONVERT('Backend Calcs Metric'!Z17,"ft","m")),5)))</f>
        <v>1.6763999999999999</v>
      </c>
      <c r="L16" s="39">
        <f>IF(G16="","",G16*12)</f>
        <v>16.947240000000001</v>
      </c>
    </row>
    <row r="17" spans="1:15" x14ac:dyDescent="0.25">
      <c r="A17" s="96">
        <f>IF('Backend Calcs Metric'!P18="","",(ROUND((CONVERT('Backend Calcs Metric'!P18,"in","mm")),0)))</f>
        <v>1651</v>
      </c>
      <c r="B17" s="94">
        <f>IF('Backend Calcs Metric'!S18="","",(ROUND((CONVERT('Backend Calcs Metric'!S18,"ft3","m3")),5)))</f>
        <v>0</v>
      </c>
      <c r="C17" s="94">
        <f>IF('Backend Calcs Metric'!T18="","",(ROUND((CONVERT('Backend Calcs Metric'!T18,"ft3","m3")),5)))</f>
        <v>0</v>
      </c>
      <c r="D17" s="94">
        <f>IF('Backend Calcs Metric'!U18="","",(ROUND((CONVERT('Backend Calcs Metric'!U18,"ft3","m3")),5)))</f>
        <v>0</v>
      </c>
      <c r="E17" s="94">
        <f>IF('Backend Calcs Metric'!V18="","",(ROUND((CONVERT('Backend Calcs Metric'!V18,"ft3","m3")),5)))</f>
        <v>0</v>
      </c>
      <c r="F17" s="94">
        <f>IF('Backend Calcs Metric'!W18="","",(ROUND((CONVERT('Backend Calcs Metric'!W18,"ft3","m3")),5)))</f>
        <v>1.4122699999999999</v>
      </c>
      <c r="G17" s="94">
        <f>IF('Backend Calcs Metric'!X18="","",(ROUND((CONVERT('Backend Calcs Metric'!X18,"ft3","m3")),5)))</f>
        <v>1.4122699999999999</v>
      </c>
      <c r="H17" s="94">
        <f>IF('Backend Calcs Metric'!Y18="","",(ROUND((CONVERT('Backend Calcs Metric'!Y18,"ft3","m3")),5)))</f>
        <v>142.64211</v>
      </c>
      <c r="I17" s="94">
        <f>IF('Backend Calcs Metric'!Y18="","",(ROUND((CONVERT('Backend Calcs Metric'!Y18,"ft3","m3")),2)))</f>
        <v>142.63999999999999</v>
      </c>
      <c r="J17" s="94">
        <f>IF('Backend Calcs Metric'!AA18="","",(ROUND((CONVERT('Backend Calcs Metric'!Z18,"ft","m")),5)))</f>
        <v>1.651</v>
      </c>
      <c r="L17" s="39">
        <f t="shared" ref="L17:L80" si="0">IF(G17="","",G17*12)</f>
        <v>16.947240000000001</v>
      </c>
    </row>
    <row r="18" spans="1:15" x14ac:dyDescent="0.25">
      <c r="A18" s="96">
        <f>IF('Backend Calcs Metric'!P19="","",(ROUND((CONVERT('Backend Calcs Metric'!P19,"in","mm")),0)))</f>
        <v>1626</v>
      </c>
      <c r="B18" s="94">
        <f>IF('Backend Calcs Metric'!S19="","",(ROUND((CONVERT('Backend Calcs Metric'!S19,"ft3","m3")),5)))</f>
        <v>0</v>
      </c>
      <c r="C18" s="94">
        <f>IF('Backend Calcs Metric'!T19="","",(ROUND((CONVERT('Backend Calcs Metric'!T19,"ft3","m3")),5)))</f>
        <v>0</v>
      </c>
      <c r="D18" s="94">
        <f>IF('Backend Calcs Metric'!U19="","",(ROUND((CONVERT('Backend Calcs Metric'!U19,"ft3","m3")),5)))</f>
        <v>0</v>
      </c>
      <c r="E18" s="94">
        <f>IF('Backend Calcs Metric'!V19="","",(ROUND((CONVERT('Backend Calcs Metric'!V19,"ft3","m3")),5)))</f>
        <v>0</v>
      </c>
      <c r="F18" s="94">
        <f>IF('Backend Calcs Metric'!W19="","",(ROUND((CONVERT('Backend Calcs Metric'!W19,"ft3","m3")),5)))</f>
        <v>1.4122699999999999</v>
      </c>
      <c r="G18" s="94">
        <f>IF('Backend Calcs Metric'!X19="","",(ROUND((CONVERT('Backend Calcs Metric'!X19,"ft3","m3")),5)))</f>
        <v>1.4122699999999999</v>
      </c>
      <c r="H18" s="94">
        <f>IF('Backend Calcs Metric'!Y19="","",(ROUND((CONVERT('Backend Calcs Metric'!Y19,"ft3","m3")),5)))</f>
        <v>141.22985</v>
      </c>
      <c r="I18" s="94">
        <f>IF('Backend Calcs Metric'!Y19="","",(ROUND((CONVERT('Backend Calcs Metric'!Y19,"ft3","m3")),2)))</f>
        <v>141.22999999999999</v>
      </c>
      <c r="J18" s="94">
        <f>IF('Backend Calcs Metric'!AA19="","",(ROUND((CONVERT('Backend Calcs Metric'!Z19,"ft","m")),5)))</f>
        <v>1.6255999999999999</v>
      </c>
      <c r="L18" s="39">
        <f t="shared" si="0"/>
        <v>16.947240000000001</v>
      </c>
    </row>
    <row r="19" spans="1:15" x14ac:dyDescent="0.25">
      <c r="A19" s="96">
        <f>IF('Backend Calcs Metric'!P20="","",(ROUND((CONVERT('Backend Calcs Metric'!P20,"in","mm")),0)))</f>
        <v>1600</v>
      </c>
      <c r="B19" s="94">
        <f>IF('Backend Calcs Metric'!S20="","",(ROUND((CONVERT('Backend Calcs Metric'!S20,"ft3","m3")),5)))</f>
        <v>0</v>
      </c>
      <c r="C19" s="94">
        <f>IF('Backend Calcs Metric'!T20="","",(ROUND((CONVERT('Backend Calcs Metric'!T20,"ft3","m3")),5)))</f>
        <v>0</v>
      </c>
      <c r="D19" s="94">
        <f>IF('Backend Calcs Metric'!U20="","",(ROUND((CONVERT('Backend Calcs Metric'!U20,"ft3","m3")),5)))</f>
        <v>0</v>
      </c>
      <c r="E19" s="94">
        <f>IF('Backend Calcs Metric'!V20="","",(ROUND((CONVERT('Backend Calcs Metric'!V20,"ft3","m3")),5)))</f>
        <v>0</v>
      </c>
      <c r="F19" s="94">
        <f>IF('Backend Calcs Metric'!W20="","",(ROUND((CONVERT('Backend Calcs Metric'!W20,"ft3","m3")),5)))</f>
        <v>1.4122699999999999</v>
      </c>
      <c r="G19" s="94">
        <f>IF('Backend Calcs Metric'!X20="","",(ROUND((CONVERT('Backend Calcs Metric'!X20,"ft3","m3")),5)))</f>
        <v>1.4122699999999999</v>
      </c>
      <c r="H19" s="94">
        <f>IF('Backend Calcs Metric'!Y20="","",(ROUND((CONVERT('Backend Calcs Metric'!Y20,"ft3","m3")),5)))</f>
        <v>139.81757999999999</v>
      </c>
      <c r="I19" s="94">
        <f>IF('Backend Calcs Metric'!Y20="","",(ROUND((CONVERT('Backend Calcs Metric'!Y20,"ft3","m3")),2)))</f>
        <v>139.82</v>
      </c>
      <c r="J19" s="94">
        <f>IF('Backend Calcs Metric'!AA20="","",(ROUND((CONVERT('Backend Calcs Metric'!Z20,"ft","m")),5)))</f>
        <v>1.6002000000000001</v>
      </c>
      <c r="L19" s="39">
        <f t="shared" si="0"/>
        <v>16.947240000000001</v>
      </c>
    </row>
    <row r="20" spans="1:15" x14ac:dyDescent="0.25">
      <c r="A20" s="96">
        <f>IF('Backend Calcs Metric'!P21="","",(ROUND((CONVERT('Backend Calcs Metric'!P21,"in","mm")),0)))</f>
        <v>1575</v>
      </c>
      <c r="B20" s="94">
        <f>IF('Backend Calcs Metric'!S21="","",(ROUND((CONVERT('Backend Calcs Metric'!S21,"ft3","m3")),5)))</f>
        <v>0</v>
      </c>
      <c r="C20" s="94">
        <f>IF('Backend Calcs Metric'!T21="","",(ROUND((CONVERT('Backend Calcs Metric'!T21,"ft3","m3")),5)))</f>
        <v>0</v>
      </c>
      <c r="D20" s="94">
        <f>IF('Backend Calcs Metric'!U21="","",(ROUND((CONVERT('Backend Calcs Metric'!U21,"ft3","m3")),5)))</f>
        <v>0</v>
      </c>
      <c r="E20" s="94">
        <f>IF('Backend Calcs Metric'!V21="","",(ROUND((CONVERT('Backend Calcs Metric'!V21,"ft3","m3")),5)))</f>
        <v>0</v>
      </c>
      <c r="F20" s="94">
        <f>IF('Backend Calcs Metric'!W21="","",(ROUND((CONVERT('Backend Calcs Metric'!W21,"ft3","m3")),5)))</f>
        <v>1.4122699999999999</v>
      </c>
      <c r="G20" s="94">
        <f>IF('Backend Calcs Metric'!X21="","",(ROUND((CONVERT('Backend Calcs Metric'!X21,"ft3","m3")),5)))</f>
        <v>1.4122699999999999</v>
      </c>
      <c r="H20" s="94">
        <f>IF('Backend Calcs Metric'!Y21="","",(ROUND((CONVERT('Backend Calcs Metric'!Y21,"ft3","m3")),5)))</f>
        <v>138.40531999999999</v>
      </c>
      <c r="I20" s="94">
        <f>IF('Backend Calcs Metric'!Y21="","",(ROUND((CONVERT('Backend Calcs Metric'!Y21,"ft3","m3")),2)))</f>
        <v>138.41</v>
      </c>
      <c r="J20" s="94">
        <f>IF('Backend Calcs Metric'!AA21="","",(ROUND((CONVERT('Backend Calcs Metric'!Z21,"ft","m")),5)))</f>
        <v>1.5748</v>
      </c>
      <c r="L20" s="39">
        <f t="shared" si="0"/>
        <v>16.947240000000001</v>
      </c>
    </row>
    <row r="21" spans="1:15" x14ac:dyDescent="0.25">
      <c r="A21" s="96">
        <f>IF('Backend Calcs Metric'!P22="","",(ROUND((CONVERT('Backend Calcs Metric'!P22,"in","mm")),0)))</f>
        <v>1549</v>
      </c>
      <c r="B21" s="94">
        <f>IF('Backend Calcs Metric'!S22="","",(ROUND((CONVERT('Backend Calcs Metric'!S22,"ft3","m3")),5)))</f>
        <v>0</v>
      </c>
      <c r="C21" s="94">
        <f>IF('Backend Calcs Metric'!T22="","",(ROUND((CONVERT('Backend Calcs Metric'!T22,"ft3","m3")),5)))</f>
        <v>0</v>
      </c>
      <c r="D21" s="94">
        <f>IF('Backend Calcs Metric'!U22="","",(ROUND((CONVERT('Backend Calcs Metric'!U22,"ft3","m3")),5)))</f>
        <v>0</v>
      </c>
      <c r="E21" s="94">
        <f>IF('Backend Calcs Metric'!V22="","",(ROUND((CONVERT('Backend Calcs Metric'!V22,"ft3","m3")),5)))</f>
        <v>0</v>
      </c>
      <c r="F21" s="94">
        <f>IF('Backend Calcs Metric'!W22="","",(ROUND((CONVERT('Backend Calcs Metric'!W22,"ft3","m3")),5)))</f>
        <v>1.4122699999999999</v>
      </c>
      <c r="G21" s="94">
        <f>IF('Backend Calcs Metric'!X22="","",(ROUND((CONVERT('Backend Calcs Metric'!X22,"ft3","m3")),5)))</f>
        <v>1.4122699999999999</v>
      </c>
      <c r="H21" s="94">
        <f>IF('Backend Calcs Metric'!Y22="","",(ROUND((CONVERT('Backend Calcs Metric'!Y22,"ft3","m3")),5)))</f>
        <v>136.99305000000001</v>
      </c>
      <c r="I21" s="94">
        <f>IF('Backend Calcs Metric'!Y22="","",(ROUND((CONVERT('Backend Calcs Metric'!Y22,"ft3","m3")),2)))</f>
        <v>136.99</v>
      </c>
      <c r="J21" s="94">
        <f>IF('Backend Calcs Metric'!AA22="","",(ROUND((CONVERT('Backend Calcs Metric'!Z22,"ft","m")),5)))</f>
        <v>1.5494000000000001</v>
      </c>
      <c r="L21" s="39">
        <f t="shared" si="0"/>
        <v>16.947240000000001</v>
      </c>
    </row>
    <row r="22" spans="1:15" x14ac:dyDescent="0.25">
      <c r="A22" s="96">
        <f>IF('Backend Calcs Metric'!P23="","",(ROUND((CONVERT('Backend Calcs Metric'!P23,"in","mm")),0)))</f>
        <v>1524</v>
      </c>
      <c r="B22" s="94">
        <f>IF('Backend Calcs Metric'!S23="","",(ROUND((CONVERT('Backend Calcs Metric'!S23,"ft3","m3")),5)))</f>
        <v>0</v>
      </c>
      <c r="C22" s="94">
        <f>IF('Backend Calcs Metric'!T23="","",(ROUND((CONVERT('Backend Calcs Metric'!T23,"ft3","m3")),5)))</f>
        <v>0</v>
      </c>
      <c r="D22" s="94">
        <f>IF('Backend Calcs Metric'!U23="","",(ROUND((CONVERT('Backend Calcs Metric'!U23,"ft3","m3")),5)))</f>
        <v>0</v>
      </c>
      <c r="E22" s="94">
        <f>IF('Backend Calcs Metric'!V23="","",(ROUND((CONVERT('Backend Calcs Metric'!V23,"ft3","m3")),5)))</f>
        <v>0</v>
      </c>
      <c r="F22" s="94">
        <f>IF('Backend Calcs Metric'!W23="","",(ROUND((CONVERT('Backend Calcs Metric'!W23,"ft3","m3")),5)))</f>
        <v>1.4122699999999999</v>
      </c>
      <c r="G22" s="94">
        <f>IF('Backend Calcs Metric'!X23="","",(ROUND((CONVERT('Backend Calcs Metric'!X23,"ft3","m3")),5)))</f>
        <v>1.4122699999999999</v>
      </c>
      <c r="H22" s="94">
        <f>IF('Backend Calcs Metric'!Y23="","",(ROUND((CONVERT('Backend Calcs Metric'!Y23,"ft3","m3")),5)))</f>
        <v>135.58078</v>
      </c>
      <c r="I22" s="94">
        <f>IF('Backend Calcs Metric'!Y23="","",(ROUND((CONVERT('Backend Calcs Metric'!Y23,"ft3","m3")),2)))</f>
        <v>135.58000000000001</v>
      </c>
      <c r="J22" s="94">
        <f>IF('Backend Calcs Metric'!AA23="","",(ROUND((CONVERT('Backend Calcs Metric'!Z23,"ft","m")),5)))</f>
        <v>1.524</v>
      </c>
      <c r="L22" s="39">
        <f t="shared" si="0"/>
        <v>16.947240000000001</v>
      </c>
    </row>
    <row r="23" spans="1:15" x14ac:dyDescent="0.25">
      <c r="A23" s="96">
        <f>IF('Backend Calcs Metric'!P24="","",(ROUND((CONVERT('Backend Calcs Metric'!P24,"in","mm")),0)))</f>
        <v>1499</v>
      </c>
      <c r="B23" s="94">
        <f>IF('Backend Calcs Metric'!S24="","",(ROUND((CONVERT('Backend Calcs Metric'!S24,"ft3","m3")),5)))</f>
        <v>0</v>
      </c>
      <c r="C23" s="94">
        <f>IF('Backend Calcs Metric'!T24="","",(ROUND((CONVERT('Backend Calcs Metric'!T24,"ft3","m3")),5)))</f>
        <v>0</v>
      </c>
      <c r="D23" s="94">
        <f>IF('Backend Calcs Metric'!U24="","",(ROUND((CONVERT('Backend Calcs Metric'!U24,"ft3","m3")),5)))</f>
        <v>0</v>
      </c>
      <c r="E23" s="94">
        <f>IF('Backend Calcs Metric'!V24="","",(ROUND((CONVERT('Backend Calcs Metric'!V24,"ft3","m3")),5)))</f>
        <v>0</v>
      </c>
      <c r="F23" s="94">
        <f>IF('Backend Calcs Metric'!W24="","",(ROUND((CONVERT('Backend Calcs Metric'!W24,"ft3","m3")),5)))</f>
        <v>1.4122699999999999</v>
      </c>
      <c r="G23" s="94">
        <f>IF('Backend Calcs Metric'!X24="","",(ROUND((CONVERT('Backend Calcs Metric'!X24,"ft3","m3")),5)))</f>
        <v>1.4122699999999999</v>
      </c>
      <c r="H23" s="94">
        <f>IF('Backend Calcs Metric'!Y24="","",(ROUND((CONVERT('Backend Calcs Metric'!Y24,"ft3","m3")),5)))</f>
        <v>134.16852</v>
      </c>
      <c r="I23" s="94">
        <f>IF('Backend Calcs Metric'!Y24="","",(ROUND((CONVERT('Backend Calcs Metric'!Y24,"ft3","m3")),2)))</f>
        <v>134.16999999999999</v>
      </c>
      <c r="J23" s="94">
        <f>IF('Backend Calcs Metric'!AA24="","",(ROUND((CONVERT('Backend Calcs Metric'!Z24,"ft","m")),5)))</f>
        <v>1.4985999999999999</v>
      </c>
      <c r="L23" s="39">
        <f t="shared" si="0"/>
        <v>16.947240000000001</v>
      </c>
    </row>
    <row r="24" spans="1:15" x14ac:dyDescent="0.25">
      <c r="A24" s="96">
        <f>IF('Backend Calcs Metric'!P25="","",(ROUND((CONVERT('Backend Calcs Metric'!P25,"in","mm")),0)))</f>
        <v>1473</v>
      </c>
      <c r="B24" s="94">
        <f>IF('Backend Calcs Metric'!S25="","",(ROUND((CONVERT('Backend Calcs Metric'!S25,"ft3","m3")),5)))</f>
        <v>0</v>
      </c>
      <c r="C24" s="94">
        <f>IF('Backend Calcs Metric'!T25="","",(ROUND((CONVERT('Backend Calcs Metric'!T25,"ft3","m3")),5)))</f>
        <v>0</v>
      </c>
      <c r="D24" s="94">
        <f>IF('Backend Calcs Metric'!U25="","",(ROUND((CONVERT('Backend Calcs Metric'!U25,"ft3","m3")),5)))</f>
        <v>0</v>
      </c>
      <c r="E24" s="94">
        <f>IF('Backend Calcs Metric'!V25="","",(ROUND((CONVERT('Backend Calcs Metric'!V25,"ft3","m3")),5)))</f>
        <v>0</v>
      </c>
      <c r="F24" s="94">
        <f>IF('Backend Calcs Metric'!W25="","",(ROUND((CONVERT('Backend Calcs Metric'!W25,"ft3","m3")),5)))</f>
        <v>1.4122699999999999</v>
      </c>
      <c r="G24" s="94">
        <f>IF('Backend Calcs Metric'!X25="","",(ROUND((CONVERT('Backend Calcs Metric'!X25,"ft3","m3")),5)))</f>
        <v>1.4122699999999999</v>
      </c>
      <c r="H24" s="94">
        <f>IF('Backend Calcs Metric'!Y25="","",(ROUND((CONVERT('Backend Calcs Metric'!Y25,"ft3","m3")),5)))</f>
        <v>132.75624999999999</v>
      </c>
      <c r="I24" s="94">
        <f>IF('Backend Calcs Metric'!Y25="","",(ROUND((CONVERT('Backend Calcs Metric'!Y25,"ft3","m3")),2)))</f>
        <v>132.76</v>
      </c>
      <c r="J24" s="94">
        <f>IF('Backend Calcs Metric'!AA25="","",(ROUND((CONVERT('Backend Calcs Metric'!Z25,"ft","m")),5)))</f>
        <v>1.4732000000000001</v>
      </c>
      <c r="L24" s="39">
        <f t="shared" si="0"/>
        <v>16.947240000000001</v>
      </c>
    </row>
    <row r="25" spans="1:15" x14ac:dyDescent="0.25">
      <c r="A25" s="96">
        <f>IF('Backend Calcs Metric'!P26="","",(ROUND((CONVERT('Backend Calcs Metric'!P26,"in","mm")),0)))</f>
        <v>1448</v>
      </c>
      <c r="B25" s="94">
        <f>IF('Backend Calcs Metric'!S26="","",(ROUND((CONVERT('Backend Calcs Metric'!S26,"ft3","m3")),5)))</f>
        <v>0</v>
      </c>
      <c r="C25" s="94">
        <f>IF('Backend Calcs Metric'!T26="","",(ROUND((CONVERT('Backend Calcs Metric'!T26,"ft3","m3")),5)))</f>
        <v>0</v>
      </c>
      <c r="D25" s="94">
        <f>IF('Backend Calcs Metric'!U26="","",(ROUND((CONVERT('Backend Calcs Metric'!U26,"ft3","m3")),5)))</f>
        <v>0</v>
      </c>
      <c r="E25" s="94">
        <f>IF('Backend Calcs Metric'!V26="","",(ROUND((CONVERT('Backend Calcs Metric'!V26,"ft3","m3")),5)))</f>
        <v>0</v>
      </c>
      <c r="F25" s="94">
        <f>IF('Backend Calcs Metric'!W26="","",(ROUND((CONVERT('Backend Calcs Metric'!W26,"ft3","m3")),5)))</f>
        <v>1.4122699999999999</v>
      </c>
      <c r="G25" s="94">
        <f>IF('Backend Calcs Metric'!X26="","",(ROUND((CONVERT('Backend Calcs Metric'!X26,"ft3","m3")),5)))</f>
        <v>1.4122699999999999</v>
      </c>
      <c r="H25" s="94">
        <f>IF('Backend Calcs Metric'!Y26="","",(ROUND((CONVERT('Backend Calcs Metric'!Y26,"ft3","m3")),5)))</f>
        <v>131.34397999999999</v>
      </c>
      <c r="I25" s="94">
        <f>IF('Backend Calcs Metric'!Y26="","",(ROUND((CONVERT('Backend Calcs Metric'!Y26,"ft3","m3")),2)))</f>
        <v>131.34</v>
      </c>
      <c r="J25" s="94">
        <f>IF('Backend Calcs Metric'!AA26="","",(ROUND((CONVERT('Backend Calcs Metric'!Z26,"ft","m")),5)))</f>
        <v>1.4478</v>
      </c>
      <c r="L25" s="39">
        <f t="shared" si="0"/>
        <v>16.947240000000001</v>
      </c>
    </row>
    <row r="26" spans="1:15" x14ac:dyDescent="0.25">
      <c r="A26" s="96">
        <f>IF('Backend Calcs Metric'!P27="","",(ROUND((CONVERT('Backend Calcs Metric'!P27,"in","mm")),0)))</f>
        <v>1422</v>
      </c>
      <c r="B26" s="94">
        <f>IF('Backend Calcs Metric'!S27="","",(ROUND((CONVERT('Backend Calcs Metric'!S27,"ft3","m3")),5)))</f>
        <v>0</v>
      </c>
      <c r="C26" s="94">
        <f>IF('Backend Calcs Metric'!T27="","",(ROUND((CONVERT('Backend Calcs Metric'!T27,"ft3","m3")),5)))</f>
        <v>0</v>
      </c>
      <c r="D26" s="94">
        <f>IF('Backend Calcs Metric'!U27="","",(ROUND((CONVERT('Backend Calcs Metric'!U27,"ft3","m3")),5)))</f>
        <v>0</v>
      </c>
      <c r="E26" s="94">
        <f>IF('Backend Calcs Metric'!V27="","",(ROUND((CONVERT('Backend Calcs Metric'!V27,"ft3","m3")),5)))</f>
        <v>0</v>
      </c>
      <c r="F26" s="94">
        <f>IF('Backend Calcs Metric'!W27="","",(ROUND((CONVERT('Backend Calcs Metric'!W27,"ft3","m3")),5)))</f>
        <v>1.4122699999999999</v>
      </c>
      <c r="G26" s="94">
        <f>IF('Backend Calcs Metric'!X27="","",(ROUND((CONVERT('Backend Calcs Metric'!X27,"ft3","m3")),5)))</f>
        <v>1.4122699999999999</v>
      </c>
      <c r="H26" s="94">
        <f>IF('Backend Calcs Metric'!Y27="","",(ROUND((CONVERT('Backend Calcs Metric'!Y27,"ft3","m3")),5)))</f>
        <v>129.93172000000001</v>
      </c>
      <c r="I26" s="94">
        <f>IF('Backend Calcs Metric'!Y27="","",(ROUND((CONVERT('Backend Calcs Metric'!Y27,"ft3","m3")),2)))</f>
        <v>129.93</v>
      </c>
      <c r="J26" s="94">
        <f>IF('Backend Calcs Metric'!AA27="","",(ROUND((CONVERT('Backend Calcs Metric'!Z27,"ft","m")),5)))</f>
        <v>1.4224000000000001</v>
      </c>
      <c r="L26" s="39">
        <f t="shared" si="0"/>
        <v>16.947240000000001</v>
      </c>
    </row>
    <row r="27" spans="1:15" x14ac:dyDescent="0.25">
      <c r="A27" s="96">
        <f>IF('Backend Calcs Metric'!P28="","",(ROUND((CONVERT('Backend Calcs Metric'!P28,"in","mm")),0)))</f>
        <v>1397</v>
      </c>
      <c r="B27" s="94">
        <f>IF('Backend Calcs Metric'!S28="","",(ROUND((CONVERT('Backend Calcs Metric'!S28,"ft3","m3")),5)))</f>
        <v>0</v>
      </c>
      <c r="C27" s="94">
        <f>IF('Backend Calcs Metric'!T28="","",(ROUND((CONVERT('Backend Calcs Metric'!T28,"ft3","m3")),5)))</f>
        <v>0</v>
      </c>
      <c r="D27" s="94">
        <f>IF('Backend Calcs Metric'!U28="","",(ROUND((CONVERT('Backend Calcs Metric'!U28,"ft3","m3")),5)))</f>
        <v>0</v>
      </c>
      <c r="E27" s="94">
        <f>IF('Backend Calcs Metric'!V28="","",(ROUND((CONVERT('Backend Calcs Metric'!V28,"ft3","m3")),5)))</f>
        <v>0</v>
      </c>
      <c r="F27" s="94">
        <f>IF('Backend Calcs Metric'!W28="","",(ROUND((CONVERT('Backend Calcs Metric'!W28,"ft3","m3")),5)))</f>
        <v>1.4122699999999999</v>
      </c>
      <c r="G27" s="94">
        <f>IF('Backend Calcs Metric'!X28="","",(ROUND((CONVERT('Backend Calcs Metric'!X28,"ft3","m3")),5)))</f>
        <v>1.4122699999999999</v>
      </c>
      <c r="H27" s="94">
        <f>IF('Backend Calcs Metric'!Y28="","",(ROUND((CONVERT('Backend Calcs Metric'!Y28,"ft3","m3")),5)))</f>
        <v>128.51945000000001</v>
      </c>
      <c r="I27" s="94">
        <f>IF('Backend Calcs Metric'!Y28="","",(ROUND((CONVERT('Backend Calcs Metric'!Y28,"ft3","m3")),2)))</f>
        <v>128.52000000000001</v>
      </c>
      <c r="J27" s="94">
        <f>IF('Backend Calcs Metric'!AA28="","",(ROUND((CONVERT('Backend Calcs Metric'!Z28,"ft","m")),5)))</f>
        <v>1.397</v>
      </c>
      <c r="L27" s="39">
        <f t="shared" si="0"/>
        <v>16.947240000000001</v>
      </c>
    </row>
    <row r="28" spans="1:15" x14ac:dyDescent="0.25">
      <c r="A28" s="96">
        <f>IF('Backend Calcs Metric'!P29="","",(ROUND((CONVERT('Backend Calcs Metric'!P29,"in","mm")),0)))</f>
        <v>1372</v>
      </c>
      <c r="B28" s="94">
        <f>IF('Backend Calcs Metric'!S29="","",(ROUND((CONVERT('Backend Calcs Metric'!S29,"ft3","m3")),5)))</f>
        <v>5.1700000000000001E-3</v>
      </c>
      <c r="C28" s="94">
        <f>IF('Backend Calcs Metric'!T29="","",(ROUND((CONVERT('Backend Calcs Metric'!T29,"ft3","m3")),5)))</f>
        <v>0</v>
      </c>
      <c r="D28" s="94">
        <f>IF('Backend Calcs Metric'!U29="","",(ROUND((CONVERT('Backend Calcs Metric'!U29,"ft3","m3")),5)))</f>
        <v>0.12936</v>
      </c>
      <c r="E28" s="94">
        <f>IF('Backend Calcs Metric'!V29="","",(ROUND((CONVERT('Backend Calcs Metric'!V29,"ft3","m3")),5)))</f>
        <v>0</v>
      </c>
      <c r="F28" s="94">
        <f>IF('Backend Calcs Metric'!W29="","",(ROUND((CONVERT('Backend Calcs Metric'!W29,"ft3","m3")),5)))</f>
        <v>1.36052</v>
      </c>
      <c r="G28" s="94">
        <f>IF('Backend Calcs Metric'!X29="","",(ROUND((CONVERT('Backend Calcs Metric'!X29,"ft3","m3")),5)))</f>
        <v>1.4898800000000001</v>
      </c>
      <c r="H28" s="94">
        <f>IF('Backend Calcs Metric'!Y29="","",(ROUND((CONVERT('Backend Calcs Metric'!Y29,"ft3","m3")),5)))</f>
        <v>127.10719</v>
      </c>
      <c r="I28" s="94">
        <f>IF('Backend Calcs Metric'!Y29="","",(ROUND((CONVERT('Backend Calcs Metric'!Y29,"ft3","m3")),2)))</f>
        <v>127.11</v>
      </c>
      <c r="J28" s="94">
        <f>IF('Backend Calcs Metric'!AA29="","",(ROUND((CONVERT('Backend Calcs Metric'!Z29,"ft","m")),5)))</f>
        <v>1.3715999999999999</v>
      </c>
      <c r="L28" s="39">
        <f t="shared" si="0"/>
        <v>17.87856</v>
      </c>
      <c r="O28" s="69"/>
    </row>
    <row r="29" spans="1:15" x14ac:dyDescent="0.25">
      <c r="A29" s="96">
        <f>IF('Backend Calcs Metric'!P30="","",(ROUND((CONVERT('Backend Calcs Metric'!P30,"in","mm")),0)))</f>
        <v>1346</v>
      </c>
      <c r="B29" s="94">
        <f>IF('Backend Calcs Metric'!S30="","",(ROUND((CONVERT('Backend Calcs Metric'!S30,"ft3","m3")),5)))</f>
        <v>8.8900000000000003E-3</v>
      </c>
      <c r="C29" s="94">
        <f>IF('Backend Calcs Metric'!T30="","",(ROUND((CONVERT('Backend Calcs Metric'!T30,"ft3","m3")),5)))</f>
        <v>2.7999999999999998E-4</v>
      </c>
      <c r="D29" s="94">
        <f>IF('Backend Calcs Metric'!U30="","",(ROUND((CONVERT('Backend Calcs Metric'!U30,"ft3","m3")),5)))</f>
        <v>0.22217999999999999</v>
      </c>
      <c r="E29" s="94">
        <f>IF('Backend Calcs Metric'!V30="","",(ROUND((CONVERT('Backend Calcs Metric'!V30,"ft3","m3")),5)))</f>
        <v>2.8300000000000001E-3</v>
      </c>
      <c r="F29" s="94">
        <f>IF('Backend Calcs Metric'!W30="","",(ROUND((CONVERT('Backend Calcs Metric'!W30,"ft3","m3")),5)))</f>
        <v>1.32226</v>
      </c>
      <c r="G29" s="94">
        <f>IF('Backend Calcs Metric'!X30="","",(ROUND((CONVERT('Backend Calcs Metric'!X30,"ft3","m3")),5)))</f>
        <v>1.5472699999999999</v>
      </c>
      <c r="H29" s="94">
        <f>IF('Backend Calcs Metric'!Y30="","",(ROUND((CONVERT('Backend Calcs Metric'!Y30,"ft3","m3")),5)))</f>
        <v>125.6173</v>
      </c>
      <c r="I29" s="94">
        <f>IF('Backend Calcs Metric'!Y30="","",(ROUND((CONVERT('Backend Calcs Metric'!Y30,"ft3","m3")),2)))</f>
        <v>125.62</v>
      </c>
      <c r="J29" s="94">
        <f>IF('Backend Calcs Metric'!AA30="","",(ROUND((CONVERT('Backend Calcs Metric'!Z30,"ft","m")),5)))</f>
        <v>1.3462000000000001</v>
      </c>
      <c r="L29" s="39">
        <f t="shared" si="0"/>
        <v>18.567239999999998</v>
      </c>
      <c r="O29" s="69"/>
    </row>
    <row r="30" spans="1:15" x14ac:dyDescent="0.25">
      <c r="A30" s="96">
        <f>IF('Backend Calcs Metric'!P31="","",(ROUND((CONVERT('Backend Calcs Metric'!P31,"in","mm")),0)))</f>
        <v>1321</v>
      </c>
      <c r="B30" s="94">
        <f>IF('Backend Calcs Metric'!S31="","",(ROUND((CONVERT('Backend Calcs Metric'!S31,"ft3","m3")),5)))</f>
        <v>1.2529999999999999E-2</v>
      </c>
      <c r="C30" s="94">
        <f>IF('Backend Calcs Metric'!T31="","",(ROUND((CONVERT('Backend Calcs Metric'!T31,"ft3","m3")),5)))</f>
        <v>8.4999999999999995E-4</v>
      </c>
      <c r="D30" s="94">
        <f>IF('Backend Calcs Metric'!U31="","",(ROUND((CONVERT('Backend Calcs Metric'!U31,"ft3","m3")),5)))</f>
        <v>0.31314999999999998</v>
      </c>
      <c r="E30" s="94">
        <f>IF('Backend Calcs Metric'!V31="","",(ROUND((CONVERT('Backend Calcs Metric'!V31,"ft3","m3")),5)))</f>
        <v>8.5000000000000006E-3</v>
      </c>
      <c r="F30" s="94">
        <f>IF('Backend Calcs Metric'!W31="","",(ROUND((CONVERT('Backend Calcs Metric'!W31,"ft3","m3")),5)))</f>
        <v>1.2836099999999999</v>
      </c>
      <c r="G30" s="94">
        <f>IF('Backend Calcs Metric'!X31="","",(ROUND((CONVERT('Backend Calcs Metric'!X31,"ft3","m3")),5)))</f>
        <v>1.6052500000000001</v>
      </c>
      <c r="H30" s="94">
        <f>IF('Backend Calcs Metric'!Y31="","",(ROUND((CONVERT('Backend Calcs Metric'!Y31,"ft3","m3")),5)))</f>
        <v>124.07003</v>
      </c>
      <c r="I30" s="94">
        <f>IF('Backend Calcs Metric'!Y31="","",(ROUND((CONVERT('Backend Calcs Metric'!Y31,"ft3","m3")),2)))</f>
        <v>124.07</v>
      </c>
      <c r="J30" s="94">
        <f>IF('Backend Calcs Metric'!AA31="","",(ROUND((CONVERT('Backend Calcs Metric'!Z31,"ft","m")),5)))</f>
        <v>1.3208</v>
      </c>
      <c r="L30" s="39">
        <f t="shared" si="0"/>
        <v>19.263000000000002</v>
      </c>
      <c r="O30" s="69"/>
    </row>
    <row r="31" spans="1:15" x14ac:dyDescent="0.25">
      <c r="A31" s="96">
        <f>IF('Backend Calcs Metric'!P32="","",(ROUND((CONVERT('Backend Calcs Metric'!P32,"in","mm")),0)))</f>
        <v>1295</v>
      </c>
      <c r="B31" s="94">
        <f>IF('Backend Calcs Metric'!S32="","",(ROUND((CONVERT('Backend Calcs Metric'!S32,"ft3","m3")),5)))</f>
        <v>1.7739999999999999E-2</v>
      </c>
      <c r="C31" s="94">
        <f>IF('Backend Calcs Metric'!T32="","",(ROUND((CONVERT('Backend Calcs Metric'!T32,"ft3","m3")),5)))</f>
        <v>1.42E-3</v>
      </c>
      <c r="D31" s="94">
        <f>IF('Backend Calcs Metric'!U32="","",(ROUND((CONVERT('Backend Calcs Metric'!U32,"ft3","m3")),5)))</f>
        <v>0.44338</v>
      </c>
      <c r="E31" s="94">
        <f>IF('Backend Calcs Metric'!V32="","",(ROUND((CONVERT('Backend Calcs Metric'!V32,"ft3","m3")),5)))</f>
        <v>1.4160000000000001E-2</v>
      </c>
      <c r="F31" s="94">
        <f>IF('Backend Calcs Metric'!W32="","",(ROUND((CONVERT('Backend Calcs Metric'!W32,"ft3","m3")),5)))</f>
        <v>1.22925</v>
      </c>
      <c r="G31" s="94">
        <f>IF('Backend Calcs Metric'!X32="","",(ROUND((CONVERT('Backend Calcs Metric'!X32,"ft3","m3")),5)))</f>
        <v>1.68679</v>
      </c>
      <c r="H31" s="94">
        <f>IF('Backend Calcs Metric'!Y32="","",(ROUND((CONVERT('Backend Calcs Metric'!Y32,"ft3","m3")),5)))</f>
        <v>122.46478</v>
      </c>
      <c r="I31" s="94">
        <f>IF('Backend Calcs Metric'!Y32="","",(ROUND((CONVERT('Backend Calcs Metric'!Y32,"ft3","m3")),2)))</f>
        <v>122.46</v>
      </c>
      <c r="J31" s="94">
        <f>IF('Backend Calcs Metric'!AA32="","",(ROUND((CONVERT('Backend Calcs Metric'!Z32,"ft","m")),5)))</f>
        <v>1.2954000000000001</v>
      </c>
      <c r="L31" s="39">
        <f t="shared" si="0"/>
        <v>20.241479999999999</v>
      </c>
    </row>
    <row r="32" spans="1:15" x14ac:dyDescent="0.25">
      <c r="A32" s="96">
        <f>IF('Backend Calcs Metric'!P33="","",(ROUND((CONVERT('Backend Calcs Metric'!P33,"in","mm")),0)))</f>
        <v>1270</v>
      </c>
      <c r="B32" s="94">
        <f>IF('Backend Calcs Metric'!S33="","",(ROUND((CONVERT('Backend Calcs Metric'!S33,"ft3","m3")),5)))</f>
        <v>2.9000000000000001E-2</v>
      </c>
      <c r="C32" s="94">
        <f>IF('Backend Calcs Metric'!T33="","",(ROUND((CONVERT('Backend Calcs Metric'!T33,"ft3","m3")),5)))</f>
        <v>1.98E-3</v>
      </c>
      <c r="D32" s="94">
        <f>IF('Backend Calcs Metric'!U33="","",(ROUND((CONVERT('Backend Calcs Metric'!U33,"ft3","m3")),5)))</f>
        <v>0.72491000000000005</v>
      </c>
      <c r="E32" s="94">
        <f>IF('Backend Calcs Metric'!V33="","",(ROUND((CONVERT('Backend Calcs Metric'!V33,"ft3","m3")),5)))</f>
        <v>1.9820000000000001E-2</v>
      </c>
      <c r="F32" s="94">
        <f>IF('Backend Calcs Metric'!W33="","",(ROUND((CONVERT('Backend Calcs Metric'!W33,"ft3","m3")),5)))</f>
        <v>1.1143700000000001</v>
      </c>
      <c r="G32" s="94">
        <f>IF('Backend Calcs Metric'!X33="","",(ROUND((CONVERT('Backend Calcs Metric'!X33,"ft3","m3")),5)))</f>
        <v>1.85911</v>
      </c>
      <c r="H32" s="94">
        <f>IF('Backend Calcs Metric'!Y33="","",(ROUND((CONVERT('Backend Calcs Metric'!Y33,"ft3","m3")),5)))</f>
        <v>120.77799</v>
      </c>
      <c r="I32" s="94">
        <f>IF('Backend Calcs Metric'!Y33="","",(ROUND((CONVERT('Backend Calcs Metric'!Y33,"ft3","m3")),2)))</f>
        <v>120.78</v>
      </c>
      <c r="J32" s="94">
        <f>IF('Backend Calcs Metric'!AA33="","",(ROUND((CONVERT('Backend Calcs Metric'!Z33,"ft","m")),5)))</f>
        <v>1.27</v>
      </c>
      <c r="L32" s="39">
        <f t="shared" si="0"/>
        <v>22.30932</v>
      </c>
    </row>
    <row r="33" spans="1:12" x14ac:dyDescent="0.25">
      <c r="A33" s="96">
        <f>IF('Backend Calcs Metric'!P34="","",(ROUND((CONVERT('Backend Calcs Metric'!P34,"in","mm")),0)))</f>
        <v>1245</v>
      </c>
      <c r="B33" s="94">
        <f>IF('Backend Calcs Metric'!S34="","",(ROUND((CONVERT('Backend Calcs Metric'!S34,"ft3","m3")),5)))</f>
        <v>3.6020000000000003E-2</v>
      </c>
      <c r="C33" s="94">
        <f>IF('Backend Calcs Metric'!T34="","",(ROUND((CONVERT('Backend Calcs Metric'!T34,"ft3","m3")),5)))</f>
        <v>2.2699999999999999E-3</v>
      </c>
      <c r="D33" s="94">
        <f>IF('Backend Calcs Metric'!U34="","",(ROUND((CONVERT('Backend Calcs Metric'!U34,"ft3","m3")),5)))</f>
        <v>0.90051000000000003</v>
      </c>
      <c r="E33" s="94">
        <f>IF('Backend Calcs Metric'!V34="","",(ROUND((CONVERT('Backend Calcs Metric'!V34,"ft3","m3")),5)))</f>
        <v>2.265E-2</v>
      </c>
      <c r="F33" s="94">
        <f>IF('Backend Calcs Metric'!W34="","",(ROUND((CONVERT('Backend Calcs Metric'!W34,"ft3","m3")),5)))</f>
        <v>1.0429999999999999</v>
      </c>
      <c r="G33" s="94">
        <f>IF('Backend Calcs Metric'!X34="","",(ROUND((CONVERT('Backend Calcs Metric'!X34,"ft3","m3")),5)))</f>
        <v>1.9661599999999999</v>
      </c>
      <c r="H33" s="94">
        <f>IF('Backend Calcs Metric'!Y34="","",(ROUND((CONVERT('Backend Calcs Metric'!Y34,"ft3","m3")),5)))</f>
        <v>118.91888</v>
      </c>
      <c r="I33" s="94">
        <f>IF('Backend Calcs Metric'!Y34="","",(ROUND((CONVERT('Backend Calcs Metric'!Y34,"ft3","m3")),2)))</f>
        <v>118.92</v>
      </c>
      <c r="J33" s="94">
        <f>IF('Backend Calcs Metric'!AA34="","",(ROUND((CONVERT('Backend Calcs Metric'!Z34,"ft","m")),5)))</f>
        <v>1.2445999999999999</v>
      </c>
      <c r="L33" s="39">
        <f t="shared" si="0"/>
        <v>23.593919999999997</v>
      </c>
    </row>
    <row r="34" spans="1:12" x14ac:dyDescent="0.25">
      <c r="A34" s="96">
        <f>IF('Backend Calcs Metric'!P35="","",(ROUND((CONVERT('Backend Calcs Metric'!P35,"in","mm")),0)))</f>
        <v>1219</v>
      </c>
      <c r="B34" s="94">
        <f>IF('Backend Calcs Metric'!S35="","",(ROUND((CONVERT('Backend Calcs Metric'!S35,"ft3","m3")),5)))</f>
        <v>4.138E-2</v>
      </c>
      <c r="C34" s="94">
        <f>IF('Backend Calcs Metric'!T35="","",(ROUND((CONVERT('Backend Calcs Metric'!T35,"ft3","m3")),5)))</f>
        <v>2.8300000000000001E-3</v>
      </c>
      <c r="D34" s="94">
        <f>IF('Backend Calcs Metric'!U35="","",(ROUND((CONVERT('Backend Calcs Metric'!U35,"ft3","m3")),5)))</f>
        <v>1.0346200000000001</v>
      </c>
      <c r="E34" s="94">
        <f>IF('Backend Calcs Metric'!V35="","",(ROUND((CONVERT('Backend Calcs Metric'!V35,"ft3","m3")),5)))</f>
        <v>2.8320000000000001E-2</v>
      </c>
      <c r="F34" s="94">
        <f>IF('Backend Calcs Metric'!W35="","",(ROUND((CONVERT('Backend Calcs Metric'!W35,"ft3","m3")),5)))</f>
        <v>0.98709000000000002</v>
      </c>
      <c r="G34" s="94">
        <f>IF('Backend Calcs Metric'!X35="","",(ROUND((CONVERT('Backend Calcs Metric'!X35,"ft3","m3")),5)))</f>
        <v>2.05003</v>
      </c>
      <c r="H34" s="94">
        <f>IF('Backend Calcs Metric'!Y35="","",(ROUND((CONVERT('Backend Calcs Metric'!Y35,"ft3","m3")),5)))</f>
        <v>116.95272</v>
      </c>
      <c r="I34" s="94">
        <f>IF('Backend Calcs Metric'!Y35="","",(ROUND((CONVERT('Backend Calcs Metric'!Y35,"ft3","m3")),2)))</f>
        <v>116.95</v>
      </c>
      <c r="J34" s="94">
        <f>IF('Backend Calcs Metric'!AA35="","",(ROUND((CONVERT('Backend Calcs Metric'!Z35,"ft","m")),5)))</f>
        <v>1.2192000000000001</v>
      </c>
      <c r="L34" s="39">
        <f t="shared" si="0"/>
        <v>24.600360000000002</v>
      </c>
    </row>
    <row r="35" spans="1:12" x14ac:dyDescent="0.25">
      <c r="A35" s="96">
        <f>IF('Backend Calcs Metric'!P36="","",(ROUND((CONVERT('Backend Calcs Metric'!P36,"in","mm")),0)))</f>
        <v>1194</v>
      </c>
      <c r="B35" s="94">
        <f>IF('Backend Calcs Metric'!S36="","",(ROUND((CONVERT('Backend Calcs Metric'!S36,"ft3","m3")),5)))</f>
        <v>4.5859999999999998E-2</v>
      </c>
      <c r="C35" s="94">
        <f>IF('Backend Calcs Metric'!T36="","",(ROUND((CONVERT('Backend Calcs Metric'!T36,"ft3","m3")),5)))</f>
        <v>3.3999999999999998E-3</v>
      </c>
      <c r="D35" s="94">
        <f>IF('Backend Calcs Metric'!U36="","",(ROUND((CONVERT('Backend Calcs Metric'!U36,"ft3","m3")),5)))</f>
        <v>1.14662</v>
      </c>
      <c r="E35" s="94">
        <f>IF('Backend Calcs Metric'!V36="","",(ROUND((CONVERT('Backend Calcs Metric'!V36,"ft3","m3")),5)))</f>
        <v>3.3980000000000003E-2</v>
      </c>
      <c r="F35" s="94">
        <f>IF('Backend Calcs Metric'!W36="","",(ROUND((CONVERT('Backend Calcs Metric'!W36,"ft3","m3")),5)))</f>
        <v>0.94001999999999997</v>
      </c>
      <c r="G35" s="94">
        <f>IF('Backend Calcs Metric'!X36="","",(ROUND((CONVERT('Backend Calcs Metric'!X36,"ft3","m3")),5)))</f>
        <v>2.1206299999999998</v>
      </c>
      <c r="H35" s="94">
        <f>IF('Backend Calcs Metric'!Y36="","",(ROUND((CONVERT('Backend Calcs Metric'!Y36,"ft3","m3")),5)))</f>
        <v>114.90269000000001</v>
      </c>
      <c r="I35" s="94">
        <f>IF('Backend Calcs Metric'!Y36="","",(ROUND((CONVERT('Backend Calcs Metric'!Y36,"ft3","m3")),2)))</f>
        <v>114.9</v>
      </c>
      <c r="J35" s="94">
        <f>IF('Backend Calcs Metric'!AA36="","",(ROUND((CONVERT('Backend Calcs Metric'!Z36,"ft","m")),5)))</f>
        <v>1.1938</v>
      </c>
      <c r="L35" s="39">
        <f t="shared" si="0"/>
        <v>25.447559999999996</v>
      </c>
    </row>
    <row r="36" spans="1:12" x14ac:dyDescent="0.25">
      <c r="A36" s="96">
        <f>IF('Backend Calcs Metric'!P37="","",(ROUND((CONVERT('Backend Calcs Metric'!P37,"in","mm")),0)))</f>
        <v>1168</v>
      </c>
      <c r="B36" s="94">
        <f>IF('Backend Calcs Metric'!S37="","",(ROUND((CONVERT('Backend Calcs Metric'!S37,"ft3","m3")),5)))</f>
        <v>4.9750000000000003E-2</v>
      </c>
      <c r="C36" s="94">
        <f>IF('Backend Calcs Metric'!T37="","",(ROUND((CONVERT('Backend Calcs Metric'!T37,"ft3","m3")),5)))</f>
        <v>4.2500000000000003E-3</v>
      </c>
      <c r="D36" s="94">
        <f>IF('Backend Calcs Metric'!U37="","",(ROUND((CONVERT('Backend Calcs Metric'!U37,"ft3","m3")),5)))</f>
        <v>1.24363</v>
      </c>
      <c r="E36" s="94">
        <f>IF('Backend Calcs Metric'!V37="","",(ROUND((CONVERT('Backend Calcs Metric'!V37,"ft3","m3")),5)))</f>
        <v>4.2479999999999997E-2</v>
      </c>
      <c r="F36" s="94">
        <f>IF('Backend Calcs Metric'!W37="","",(ROUND((CONVERT('Backend Calcs Metric'!W37,"ft3","m3")),5)))</f>
        <v>0.89781999999999995</v>
      </c>
      <c r="G36" s="94">
        <f>IF('Backend Calcs Metric'!X37="","",(ROUND((CONVERT('Backend Calcs Metric'!X37,"ft3","m3")),5)))</f>
        <v>2.1839300000000001</v>
      </c>
      <c r="H36" s="94">
        <f>IF('Backend Calcs Metric'!Y37="","",(ROUND((CONVERT('Backend Calcs Metric'!Y37,"ft3","m3")),5)))</f>
        <v>112.78206</v>
      </c>
      <c r="I36" s="94">
        <f>IF('Backend Calcs Metric'!Y37="","",(ROUND((CONVERT('Backend Calcs Metric'!Y37,"ft3","m3")),2)))</f>
        <v>112.78</v>
      </c>
      <c r="J36" s="94">
        <f>IF('Backend Calcs Metric'!AA37="","",(ROUND((CONVERT('Backend Calcs Metric'!Z37,"ft","m")),5)))</f>
        <v>1.1684000000000001</v>
      </c>
      <c r="L36" s="39">
        <f t="shared" si="0"/>
        <v>26.207160000000002</v>
      </c>
    </row>
    <row r="37" spans="1:12" x14ac:dyDescent="0.25">
      <c r="A37" s="96">
        <f>IF('Backend Calcs Metric'!P38="","",(ROUND((CONVERT('Backend Calcs Metric'!P38,"in","mm")),0)))</f>
        <v>1143</v>
      </c>
      <c r="B37" s="94">
        <f>IF('Backend Calcs Metric'!S38="","",(ROUND((CONVERT('Backend Calcs Metric'!S38,"ft3","m3")),5)))</f>
        <v>5.3179999999999998E-2</v>
      </c>
      <c r="C37" s="94">
        <f>IF('Backend Calcs Metric'!T38="","",(ROUND((CONVERT('Backend Calcs Metric'!T38,"ft3","m3")),5)))</f>
        <v>4.5300000000000002E-3</v>
      </c>
      <c r="D37" s="94">
        <f>IF('Backend Calcs Metric'!U38="","",(ROUND((CONVERT('Backend Calcs Metric'!U38,"ft3","m3")),5)))</f>
        <v>1.32938</v>
      </c>
      <c r="E37" s="94">
        <f>IF('Backend Calcs Metric'!V38="","",(ROUND((CONVERT('Backend Calcs Metric'!V38,"ft3","m3")),5)))</f>
        <v>4.5310000000000003E-2</v>
      </c>
      <c r="F37" s="94">
        <f>IF('Backend Calcs Metric'!W38="","",(ROUND((CONVERT('Backend Calcs Metric'!W38,"ft3","m3")),5)))</f>
        <v>0.86238999999999999</v>
      </c>
      <c r="G37" s="94">
        <f>IF('Backend Calcs Metric'!X38="","",(ROUND((CONVERT('Backend Calcs Metric'!X38,"ft3","m3")),5)))</f>
        <v>2.2370800000000002</v>
      </c>
      <c r="H37" s="94">
        <f>IF('Backend Calcs Metric'!Y38="","",(ROUND((CONVERT('Backend Calcs Metric'!Y38,"ft3","m3")),5)))</f>
        <v>110.59813</v>
      </c>
      <c r="I37" s="94">
        <f>IF('Backend Calcs Metric'!Y38="","",(ROUND((CONVERT('Backend Calcs Metric'!Y38,"ft3","m3")),2)))</f>
        <v>110.6</v>
      </c>
      <c r="J37" s="94">
        <f>IF('Backend Calcs Metric'!AA38="","",(ROUND((CONVERT('Backend Calcs Metric'!Z38,"ft","m")),5)))</f>
        <v>1.143</v>
      </c>
      <c r="L37" s="39">
        <f t="shared" si="0"/>
        <v>26.84496</v>
      </c>
    </row>
    <row r="38" spans="1:12" x14ac:dyDescent="0.25">
      <c r="A38" s="96">
        <f>IF('Backend Calcs Metric'!P39="","",(ROUND((CONVERT('Backend Calcs Metric'!P39,"in","mm")),0)))</f>
        <v>1118</v>
      </c>
      <c r="B38" s="94">
        <f>IF('Backend Calcs Metric'!S39="","",(ROUND((CONVERT('Backend Calcs Metric'!S39,"ft3","m3")),5)))</f>
        <v>5.6239999999999998E-2</v>
      </c>
      <c r="C38" s="94">
        <f>IF('Backend Calcs Metric'!T39="","",(ROUND((CONVERT('Backend Calcs Metric'!T39,"ft3","m3")),5)))</f>
        <v>4.81E-3</v>
      </c>
      <c r="D38" s="94">
        <f>IF('Backend Calcs Metric'!U39="","",(ROUND((CONVERT('Backend Calcs Metric'!U39,"ft3","m3")),5)))</f>
        <v>1.4060999999999999</v>
      </c>
      <c r="E38" s="94">
        <f>IF('Backend Calcs Metric'!V39="","",(ROUND((CONVERT('Backend Calcs Metric'!V39,"ft3","m3")),5)))</f>
        <v>4.8140000000000002E-2</v>
      </c>
      <c r="F38" s="94">
        <f>IF('Backend Calcs Metric'!W39="","",(ROUND((CONVERT('Backend Calcs Metric'!W39,"ft3","m3")),5)))</f>
        <v>0.83057000000000003</v>
      </c>
      <c r="G38" s="94">
        <f>IF('Backend Calcs Metric'!X39="","",(ROUND((CONVERT('Backend Calcs Metric'!X39,"ft3","m3")),5)))</f>
        <v>2.2848099999999998</v>
      </c>
      <c r="H38" s="94">
        <f>IF('Backend Calcs Metric'!Y39="","",(ROUND((CONVERT('Backend Calcs Metric'!Y39,"ft3","m3")),5)))</f>
        <v>108.36105000000001</v>
      </c>
      <c r="I38" s="94">
        <f>IF('Backend Calcs Metric'!Y39="","",(ROUND((CONVERT('Backend Calcs Metric'!Y39,"ft3","m3")),2)))</f>
        <v>108.36</v>
      </c>
      <c r="J38" s="94">
        <f>IF('Backend Calcs Metric'!AA39="","",(ROUND((CONVERT('Backend Calcs Metric'!Z39,"ft","m")),5)))</f>
        <v>1.1175999999999999</v>
      </c>
      <c r="L38" s="39">
        <f t="shared" si="0"/>
        <v>27.417719999999996</v>
      </c>
    </row>
    <row r="39" spans="1:12" x14ac:dyDescent="0.25">
      <c r="A39" s="96">
        <f>IF('Backend Calcs Metric'!P40="","",(ROUND((CONVERT('Backend Calcs Metric'!P40,"in","mm")),0)))</f>
        <v>1092</v>
      </c>
      <c r="B39" s="94">
        <f>IF('Backend Calcs Metric'!S40="","",(ROUND((CONVERT('Backend Calcs Metric'!S40,"ft3","m3")),5)))</f>
        <v>5.901E-2</v>
      </c>
      <c r="C39" s="94">
        <f>IF('Backend Calcs Metric'!T40="","",(ROUND((CONVERT('Backend Calcs Metric'!T40,"ft3","m3")),5)))</f>
        <v>5.3800000000000002E-3</v>
      </c>
      <c r="D39" s="94">
        <f>IF('Backend Calcs Metric'!U40="","",(ROUND((CONVERT('Backend Calcs Metric'!U40,"ft3","m3")),5)))</f>
        <v>1.47529</v>
      </c>
      <c r="E39" s="94">
        <f>IF('Backend Calcs Metric'!V40="","",(ROUND((CONVERT('Backend Calcs Metric'!V40,"ft3","m3")),5)))</f>
        <v>5.3800000000000001E-2</v>
      </c>
      <c r="F39" s="94">
        <f>IF('Backend Calcs Metric'!W40="","",(ROUND((CONVERT('Backend Calcs Metric'!W40,"ft3","m3")),5)))</f>
        <v>0.80062999999999995</v>
      </c>
      <c r="G39" s="94">
        <f>IF('Backend Calcs Metric'!X40="","",(ROUND((CONVERT('Backend Calcs Metric'!X40,"ft3","m3")),5)))</f>
        <v>2.32972</v>
      </c>
      <c r="H39" s="94">
        <f>IF('Backend Calcs Metric'!Y40="","",(ROUND((CONVERT('Backend Calcs Metric'!Y40,"ft3","m3")),5)))</f>
        <v>106.07624</v>
      </c>
      <c r="I39" s="94">
        <f>IF('Backend Calcs Metric'!Y40="","",(ROUND((CONVERT('Backend Calcs Metric'!Y40,"ft3","m3")),2)))</f>
        <v>106.08</v>
      </c>
      <c r="J39" s="94">
        <f>IF('Backend Calcs Metric'!AA40="","",(ROUND((CONVERT('Backend Calcs Metric'!Z40,"ft","m")),5)))</f>
        <v>1.0922000000000001</v>
      </c>
      <c r="L39" s="39">
        <f t="shared" si="0"/>
        <v>27.95664</v>
      </c>
    </row>
    <row r="40" spans="1:12" x14ac:dyDescent="0.25">
      <c r="A40" s="96">
        <f>IF('Backend Calcs Metric'!P41="","",(ROUND((CONVERT('Backend Calcs Metric'!P41,"in","mm")),0)))</f>
        <v>1067</v>
      </c>
      <c r="B40" s="94">
        <f>IF('Backend Calcs Metric'!S41="","",(ROUND((CONVERT('Backend Calcs Metric'!S41,"ft3","m3")),5)))</f>
        <v>6.1530000000000001E-2</v>
      </c>
      <c r="C40" s="94">
        <f>IF('Backend Calcs Metric'!T41="","",(ROUND((CONVERT('Backend Calcs Metric'!T41,"ft3","m3")),5)))</f>
        <v>5.6600000000000001E-3</v>
      </c>
      <c r="D40" s="94">
        <f>IF('Backend Calcs Metric'!U41="","",(ROUND((CONVERT('Backend Calcs Metric'!U41,"ft3","m3")),5)))</f>
        <v>1.53834</v>
      </c>
      <c r="E40" s="94">
        <f>IF('Backend Calcs Metric'!V41="","",(ROUND((CONVERT('Backend Calcs Metric'!V41,"ft3","m3")),5)))</f>
        <v>5.663E-2</v>
      </c>
      <c r="F40" s="94">
        <f>IF('Backend Calcs Metric'!W41="","",(ROUND((CONVERT('Backend Calcs Metric'!W41,"ft3","m3")),5)))</f>
        <v>0.77427999999999997</v>
      </c>
      <c r="G40" s="94">
        <f>IF('Backend Calcs Metric'!X41="","",(ROUND((CONVERT('Backend Calcs Metric'!X41,"ft3","m3")),5)))</f>
        <v>2.3692500000000001</v>
      </c>
      <c r="H40" s="94">
        <f>IF('Backend Calcs Metric'!Y41="","",(ROUND((CONVERT('Backend Calcs Metric'!Y41,"ft3","m3")),5)))</f>
        <v>103.74652</v>
      </c>
      <c r="I40" s="94">
        <f>IF('Backend Calcs Metric'!Y41="","",(ROUND((CONVERT('Backend Calcs Metric'!Y41,"ft3","m3")),2)))</f>
        <v>103.75</v>
      </c>
      <c r="J40" s="94">
        <f>IF('Backend Calcs Metric'!AA41="","",(ROUND((CONVERT('Backend Calcs Metric'!Z41,"ft","m")),5)))</f>
        <v>1.0668</v>
      </c>
      <c r="L40" s="39">
        <f t="shared" si="0"/>
        <v>28.431000000000001</v>
      </c>
    </row>
    <row r="41" spans="1:12" x14ac:dyDescent="0.25">
      <c r="A41" s="96">
        <f>IF('Backend Calcs Metric'!P42="","",(ROUND((CONVERT('Backend Calcs Metric'!P42,"in","mm")),0)))</f>
        <v>1041</v>
      </c>
      <c r="B41" s="94">
        <f>IF('Backend Calcs Metric'!S42="","",(ROUND((CONVERT('Backend Calcs Metric'!S42,"ft3","m3")),5)))</f>
        <v>6.386E-2</v>
      </c>
      <c r="C41" s="94">
        <f>IF('Backend Calcs Metric'!T42="","",(ROUND((CONVERT('Backend Calcs Metric'!T42,"ft3","m3")),5)))</f>
        <v>6.2300000000000003E-3</v>
      </c>
      <c r="D41" s="94">
        <f>IF('Backend Calcs Metric'!U42="","",(ROUND((CONVERT('Backend Calcs Metric'!U42,"ft3","m3")),5)))</f>
        <v>1.5965499999999999</v>
      </c>
      <c r="E41" s="94">
        <f>IF('Backend Calcs Metric'!V42="","",(ROUND((CONVERT('Backend Calcs Metric'!V42,"ft3","m3")),5)))</f>
        <v>6.2300000000000001E-2</v>
      </c>
      <c r="F41" s="94">
        <f>IF('Backend Calcs Metric'!W42="","",(ROUND((CONVERT('Backend Calcs Metric'!W42,"ft3","m3")),5)))</f>
        <v>0.74873000000000001</v>
      </c>
      <c r="G41" s="94">
        <f>IF('Backend Calcs Metric'!X42="","",(ROUND((CONVERT('Backend Calcs Metric'!X42,"ft3","m3")),5)))</f>
        <v>2.4075799999999998</v>
      </c>
      <c r="H41" s="94">
        <f>IF('Backend Calcs Metric'!Y42="","",(ROUND((CONVERT('Backend Calcs Metric'!Y42,"ft3","m3")),5)))</f>
        <v>101.37727</v>
      </c>
      <c r="I41" s="94">
        <f>IF('Backend Calcs Metric'!Y42="","",(ROUND((CONVERT('Backend Calcs Metric'!Y42,"ft3","m3")),2)))</f>
        <v>101.38</v>
      </c>
      <c r="J41" s="94">
        <f>IF('Backend Calcs Metric'!AA42="","",(ROUND((CONVERT('Backend Calcs Metric'!Z42,"ft","m")),5)))</f>
        <v>1.0414000000000001</v>
      </c>
      <c r="L41" s="39">
        <f t="shared" si="0"/>
        <v>28.89096</v>
      </c>
    </row>
    <row r="42" spans="1:12" x14ac:dyDescent="0.25">
      <c r="A42" s="96">
        <f>IF('Backend Calcs Metric'!P43="","",(ROUND((CONVERT('Backend Calcs Metric'!P43,"in","mm")),0)))</f>
        <v>1016</v>
      </c>
      <c r="B42" s="94">
        <f>IF('Backend Calcs Metric'!S43="","",(ROUND((CONVERT('Backend Calcs Metric'!S43,"ft3","m3")),5)))</f>
        <v>6.6049999999999998E-2</v>
      </c>
      <c r="C42" s="94">
        <f>IF('Backend Calcs Metric'!T43="","",(ROUND((CONVERT('Backend Calcs Metric'!T43,"ft3","m3")),5)))</f>
        <v>6.5100000000000002E-3</v>
      </c>
      <c r="D42" s="94">
        <f>IF('Backend Calcs Metric'!U43="","",(ROUND((CONVERT('Backend Calcs Metric'!U43,"ft3","m3")),5)))</f>
        <v>1.6512800000000001</v>
      </c>
      <c r="E42" s="94">
        <f>IF('Backend Calcs Metric'!V43="","",(ROUND((CONVERT('Backend Calcs Metric'!V43,"ft3","m3")),5)))</f>
        <v>6.5129999999999993E-2</v>
      </c>
      <c r="F42" s="94">
        <f>IF('Backend Calcs Metric'!W43="","",(ROUND((CONVERT('Backend Calcs Metric'!W43,"ft3","m3")),5)))</f>
        <v>0.72570000000000001</v>
      </c>
      <c r="G42" s="94">
        <f>IF('Backend Calcs Metric'!X43="","",(ROUND((CONVERT('Backend Calcs Metric'!X43,"ft3","m3")),5)))</f>
        <v>2.44211</v>
      </c>
      <c r="H42" s="94">
        <f>IF('Backend Calcs Metric'!Y43="","",(ROUND((CONVERT('Backend Calcs Metric'!Y43,"ft3","m3")),5)))</f>
        <v>98.96969</v>
      </c>
      <c r="I42" s="94">
        <f>IF('Backend Calcs Metric'!Y43="","",(ROUND((CONVERT('Backend Calcs Metric'!Y43,"ft3","m3")),2)))</f>
        <v>98.97</v>
      </c>
      <c r="J42" s="94">
        <f>IF('Backend Calcs Metric'!AA43="","",(ROUND((CONVERT('Backend Calcs Metric'!Z43,"ft","m")),5)))</f>
        <v>1.016</v>
      </c>
      <c r="L42" s="39">
        <f t="shared" si="0"/>
        <v>29.305320000000002</v>
      </c>
    </row>
    <row r="43" spans="1:12" x14ac:dyDescent="0.25">
      <c r="A43" s="96">
        <f>IF('Backend Calcs Metric'!P44="","",(ROUND((CONVERT('Backend Calcs Metric'!P44,"in","mm")),0)))</f>
        <v>991</v>
      </c>
      <c r="B43" s="94">
        <f>IF('Backend Calcs Metric'!S44="","",(ROUND((CONVERT('Backend Calcs Metric'!S44,"ft3","m3")),5)))</f>
        <v>6.8129999999999996E-2</v>
      </c>
      <c r="C43" s="94">
        <f>IF('Backend Calcs Metric'!T44="","",(ROUND((CONVERT('Backend Calcs Metric'!T44,"ft3","m3")),5)))</f>
        <v>7.0800000000000004E-3</v>
      </c>
      <c r="D43" s="94">
        <f>IF('Backend Calcs Metric'!U44="","",(ROUND((CONVERT('Backend Calcs Metric'!U44,"ft3","m3")),5)))</f>
        <v>1.7032</v>
      </c>
      <c r="E43" s="94">
        <f>IF('Backend Calcs Metric'!V44="","",(ROUND((CONVERT('Backend Calcs Metric'!V44,"ft3","m3")),5)))</f>
        <v>7.0790000000000006E-2</v>
      </c>
      <c r="F43" s="94">
        <f>IF('Backend Calcs Metric'!W44="","",(ROUND((CONVERT('Backend Calcs Metric'!W44,"ft3","m3")),5)))</f>
        <v>0.70267000000000002</v>
      </c>
      <c r="G43" s="94">
        <f>IF('Backend Calcs Metric'!X44="","",(ROUND((CONVERT('Backend Calcs Metric'!X44,"ft3","m3")),5)))</f>
        <v>2.4766599999999999</v>
      </c>
      <c r="H43" s="94">
        <f>IF('Backend Calcs Metric'!Y44="","",(ROUND((CONVERT('Backend Calcs Metric'!Y44,"ft3","m3")),5)))</f>
        <v>96.52758</v>
      </c>
      <c r="I43" s="94">
        <f>IF('Backend Calcs Metric'!Y44="","",(ROUND((CONVERT('Backend Calcs Metric'!Y44,"ft3","m3")),2)))</f>
        <v>96.53</v>
      </c>
      <c r="J43" s="94">
        <f>IF('Backend Calcs Metric'!AA44="","",(ROUND((CONVERT('Backend Calcs Metric'!Z44,"ft","m")),5)))</f>
        <v>0.99060000000000004</v>
      </c>
      <c r="L43" s="39">
        <f t="shared" si="0"/>
        <v>29.719919999999998</v>
      </c>
    </row>
    <row r="44" spans="1:12" x14ac:dyDescent="0.25">
      <c r="A44" s="96">
        <f>IF('Backend Calcs Metric'!P45="","",(ROUND((CONVERT('Backend Calcs Metric'!P45,"in","mm")),0)))</f>
        <v>965</v>
      </c>
      <c r="B44" s="94">
        <f>IF('Backend Calcs Metric'!S45="","",(ROUND((CONVERT('Backend Calcs Metric'!S45,"ft3","m3")),5)))</f>
        <v>7.0099999999999996E-2</v>
      </c>
      <c r="C44" s="94">
        <f>IF('Backend Calcs Metric'!T45="","",(ROUND((CONVERT('Backend Calcs Metric'!T45,"ft3","m3")),5)))</f>
        <v>7.6499999999999997E-3</v>
      </c>
      <c r="D44" s="94">
        <f>IF('Backend Calcs Metric'!U45="","",(ROUND((CONVERT('Backend Calcs Metric'!U45,"ft3","m3")),5)))</f>
        <v>1.75247</v>
      </c>
      <c r="E44" s="94">
        <f>IF('Backend Calcs Metric'!V45="","",(ROUND((CONVERT('Backend Calcs Metric'!V45,"ft3","m3")),5)))</f>
        <v>7.646E-2</v>
      </c>
      <c r="F44" s="94">
        <f>IF('Backend Calcs Metric'!W45="","",(ROUND((CONVERT('Backend Calcs Metric'!W45,"ft3","m3")),5)))</f>
        <v>0.68069999999999997</v>
      </c>
      <c r="G44" s="94">
        <f>IF('Backend Calcs Metric'!X45="","",(ROUND((CONVERT('Backend Calcs Metric'!X45,"ft3","m3")),5)))</f>
        <v>2.50962</v>
      </c>
      <c r="H44" s="94">
        <f>IF('Backend Calcs Metric'!Y45="","",(ROUND((CONVERT('Backend Calcs Metric'!Y45,"ft3","m3")),5)))</f>
        <v>94.050920000000005</v>
      </c>
      <c r="I44" s="94">
        <f>IF('Backend Calcs Metric'!Y45="","",(ROUND((CONVERT('Backend Calcs Metric'!Y45,"ft3","m3")),2)))</f>
        <v>94.05</v>
      </c>
      <c r="J44" s="94">
        <f>IF('Backend Calcs Metric'!AA45="","",(ROUND((CONVERT('Backend Calcs Metric'!Z45,"ft","m")),5)))</f>
        <v>0.96519999999999995</v>
      </c>
      <c r="L44" s="39">
        <f t="shared" si="0"/>
        <v>30.11544</v>
      </c>
    </row>
    <row r="45" spans="1:12" x14ac:dyDescent="0.25">
      <c r="A45" s="96">
        <f>IF('Backend Calcs Metric'!P46="","",(ROUND((CONVERT('Backend Calcs Metric'!P46,"in","mm")),0)))</f>
        <v>940</v>
      </c>
      <c r="B45" s="94">
        <f>IF('Backend Calcs Metric'!S46="","",(ROUND((CONVERT('Backend Calcs Metric'!S46,"ft3","m3")),5)))</f>
        <v>7.1970000000000006E-2</v>
      </c>
      <c r="C45" s="94">
        <f>IF('Backend Calcs Metric'!T46="","",(ROUND((CONVERT('Backend Calcs Metric'!T46,"ft3","m3")),5)))</f>
        <v>7.9299999999999995E-3</v>
      </c>
      <c r="D45" s="94">
        <f>IF('Backend Calcs Metric'!U46="","",(ROUND((CONVERT('Backend Calcs Metric'!U46,"ft3","m3")),5)))</f>
        <v>1.79922</v>
      </c>
      <c r="E45" s="94">
        <f>IF('Backend Calcs Metric'!V46="","",(ROUND((CONVERT('Backend Calcs Metric'!V46,"ft3","m3")),5)))</f>
        <v>7.9289999999999999E-2</v>
      </c>
      <c r="F45" s="94">
        <f>IF('Backend Calcs Metric'!W46="","",(ROUND((CONVERT('Backend Calcs Metric'!W46,"ft3","m3")),5)))</f>
        <v>0.66086</v>
      </c>
      <c r="G45" s="94">
        <f>IF('Backend Calcs Metric'!X46="","",(ROUND((CONVERT('Backend Calcs Metric'!X46,"ft3","m3")),5)))</f>
        <v>2.5393699999999999</v>
      </c>
      <c r="H45" s="94">
        <f>IF('Backend Calcs Metric'!Y46="","",(ROUND((CONVERT('Backend Calcs Metric'!Y46,"ft3","m3")),5)))</f>
        <v>91.541300000000007</v>
      </c>
      <c r="I45" s="94">
        <f>IF('Backend Calcs Metric'!Y46="","",(ROUND((CONVERT('Backend Calcs Metric'!Y46,"ft3","m3")),2)))</f>
        <v>91.54</v>
      </c>
      <c r="J45" s="94">
        <f>IF('Backend Calcs Metric'!AA46="","",(ROUND((CONVERT('Backend Calcs Metric'!Z46,"ft","m")),5)))</f>
        <v>0.93979999999999997</v>
      </c>
      <c r="L45" s="39">
        <f t="shared" si="0"/>
        <v>30.472439999999999</v>
      </c>
    </row>
    <row r="46" spans="1:12" x14ac:dyDescent="0.25">
      <c r="A46" s="96">
        <f>IF('Backend Calcs Metric'!P47="","",(ROUND((CONVERT('Backend Calcs Metric'!P47,"in","mm")),0)))</f>
        <v>914</v>
      </c>
      <c r="B46" s="94">
        <f>IF('Backend Calcs Metric'!S47="","",(ROUND((CONVERT('Backend Calcs Metric'!S47,"ft3","m3")),5)))</f>
        <v>7.374E-2</v>
      </c>
      <c r="C46" s="94">
        <f>IF('Backend Calcs Metric'!T47="","",(ROUND((CONVERT('Backend Calcs Metric'!T47,"ft3","m3")),5)))</f>
        <v>8.5000000000000006E-3</v>
      </c>
      <c r="D46" s="94">
        <f>IF('Backend Calcs Metric'!U47="","",(ROUND((CONVERT('Backend Calcs Metric'!U47,"ft3","m3")),5)))</f>
        <v>1.8435900000000001</v>
      </c>
      <c r="E46" s="94">
        <f>IF('Backend Calcs Metric'!V47="","",(ROUND((CONVERT('Backend Calcs Metric'!V47,"ft3","m3")),5)))</f>
        <v>8.4949999999999998E-2</v>
      </c>
      <c r="F46" s="94">
        <f>IF('Backend Calcs Metric'!W47="","",(ROUND((CONVERT('Backend Calcs Metric'!W47,"ft3","m3")),5)))</f>
        <v>0.64085000000000003</v>
      </c>
      <c r="G46" s="94">
        <f>IF('Backend Calcs Metric'!X47="","",(ROUND((CONVERT('Backend Calcs Metric'!X47,"ft3","m3")),5)))</f>
        <v>2.5693899999999998</v>
      </c>
      <c r="H46" s="94">
        <f>IF('Backend Calcs Metric'!Y47="","",(ROUND((CONVERT('Backend Calcs Metric'!Y47,"ft3","m3")),5)))</f>
        <v>89.001930000000002</v>
      </c>
      <c r="I46" s="94">
        <f>IF('Backend Calcs Metric'!Y47="","",(ROUND((CONVERT('Backend Calcs Metric'!Y47,"ft3","m3")),2)))</f>
        <v>89</v>
      </c>
      <c r="J46" s="94">
        <f>IF('Backend Calcs Metric'!AA47="","",(ROUND((CONVERT('Backend Calcs Metric'!Z47,"ft","m")),5)))</f>
        <v>0.91439999999999999</v>
      </c>
      <c r="L46" s="39">
        <f t="shared" si="0"/>
        <v>30.832679999999996</v>
      </c>
    </row>
    <row r="47" spans="1:12" x14ac:dyDescent="0.25">
      <c r="A47" s="96">
        <f>IF('Backend Calcs Metric'!P48="","",(ROUND((CONVERT('Backend Calcs Metric'!P48,"in","mm")),0)))</f>
        <v>889</v>
      </c>
      <c r="B47" s="94">
        <f>IF('Backend Calcs Metric'!S48="","",(ROUND((CONVERT('Backend Calcs Metric'!S48,"ft3","m3")),5)))</f>
        <v>7.5429999999999997E-2</v>
      </c>
      <c r="C47" s="94">
        <f>IF('Backend Calcs Metric'!T48="","",(ROUND((CONVERT('Backend Calcs Metric'!T48,"ft3","m3")),5)))</f>
        <v>9.0600000000000003E-3</v>
      </c>
      <c r="D47" s="94">
        <f>IF('Backend Calcs Metric'!U48="","",(ROUND((CONVERT('Backend Calcs Metric'!U48,"ft3","m3")),5)))</f>
        <v>1.88564</v>
      </c>
      <c r="E47" s="94">
        <f>IF('Backend Calcs Metric'!V48="","",(ROUND((CONVERT('Backend Calcs Metric'!V48,"ft3","m3")),5)))</f>
        <v>9.0609999999999996E-2</v>
      </c>
      <c r="F47" s="94">
        <f>IF('Backend Calcs Metric'!W48="","",(ROUND((CONVERT('Backend Calcs Metric'!W48,"ft3","m3")),5)))</f>
        <v>0.62175999999999998</v>
      </c>
      <c r="G47" s="94">
        <f>IF('Backend Calcs Metric'!X48="","",(ROUND((CONVERT('Backend Calcs Metric'!X48,"ft3","m3")),5)))</f>
        <v>2.59802</v>
      </c>
      <c r="H47" s="94">
        <f>IF('Backend Calcs Metric'!Y48="","",(ROUND((CONVERT('Backend Calcs Metric'!Y48,"ft3","m3")),5)))</f>
        <v>86.432550000000006</v>
      </c>
      <c r="I47" s="94">
        <f>IF('Backend Calcs Metric'!Y48="","",(ROUND((CONVERT('Backend Calcs Metric'!Y48,"ft3","m3")),2)))</f>
        <v>86.43</v>
      </c>
      <c r="J47" s="94">
        <f>IF('Backend Calcs Metric'!AA48="","",(ROUND((CONVERT('Backend Calcs Metric'!Z48,"ft","m")),5)))</f>
        <v>0.88900000000000001</v>
      </c>
      <c r="L47" s="39">
        <f t="shared" si="0"/>
        <v>31.17624</v>
      </c>
    </row>
    <row r="48" spans="1:12" x14ac:dyDescent="0.25">
      <c r="A48" s="96">
        <f>IF('Backend Calcs Metric'!P49="","",(ROUND((CONVERT('Backend Calcs Metric'!P49,"in","mm")),0)))</f>
        <v>864</v>
      </c>
      <c r="B48" s="94">
        <f>IF('Backend Calcs Metric'!S49="","",(ROUND((CONVERT('Backend Calcs Metric'!S49,"ft3","m3")),5)))</f>
        <v>7.7020000000000005E-2</v>
      </c>
      <c r="C48" s="94">
        <f>IF('Backend Calcs Metric'!T49="","",(ROUND((CONVERT('Backend Calcs Metric'!T49,"ft3","m3")),5)))</f>
        <v>9.3399999999999993E-3</v>
      </c>
      <c r="D48" s="94">
        <f>IF('Backend Calcs Metric'!U49="","",(ROUND((CONVERT('Backend Calcs Metric'!U49,"ft3","m3")),5)))</f>
        <v>1.9255</v>
      </c>
      <c r="E48" s="94">
        <f>IF('Backend Calcs Metric'!V49="","",(ROUND((CONVERT('Backend Calcs Metric'!V49,"ft3","m3")),5)))</f>
        <v>9.3450000000000005E-2</v>
      </c>
      <c r="F48" s="94">
        <f>IF('Backend Calcs Metric'!W49="","",(ROUND((CONVERT('Backend Calcs Metric'!W49,"ft3","m3")),5)))</f>
        <v>0.60468999999999995</v>
      </c>
      <c r="G48" s="94">
        <f>IF('Backend Calcs Metric'!X49="","",(ROUND((CONVERT('Backend Calcs Metric'!X49,"ft3","m3")),5)))</f>
        <v>2.6236299999999999</v>
      </c>
      <c r="H48" s="94">
        <f>IF('Backend Calcs Metric'!Y49="","",(ROUND((CONVERT('Backend Calcs Metric'!Y49,"ft3","m3")),5)))</f>
        <v>83.834530000000001</v>
      </c>
      <c r="I48" s="94">
        <f>IF('Backend Calcs Metric'!Y49="","",(ROUND((CONVERT('Backend Calcs Metric'!Y49,"ft3","m3")),2)))</f>
        <v>83.83</v>
      </c>
      <c r="J48" s="94">
        <f>IF('Backend Calcs Metric'!AA49="","",(ROUND((CONVERT('Backend Calcs Metric'!Z49,"ft","m")),5)))</f>
        <v>0.86360000000000003</v>
      </c>
      <c r="L48" s="39">
        <f t="shared" si="0"/>
        <v>31.483559999999997</v>
      </c>
    </row>
    <row r="49" spans="1:12" x14ac:dyDescent="0.25">
      <c r="A49" s="96">
        <f>IF('Backend Calcs Metric'!P50="","",(ROUND((CONVERT('Backend Calcs Metric'!P50,"in","mm")),0)))</f>
        <v>838</v>
      </c>
      <c r="B49" s="94">
        <f>IF('Backend Calcs Metric'!S50="","",(ROUND((CONVERT('Backend Calcs Metric'!S50,"ft3","m3")),5)))</f>
        <v>7.8530000000000003E-2</v>
      </c>
      <c r="C49" s="94">
        <f>IF('Backend Calcs Metric'!T50="","",(ROUND((CONVERT('Backend Calcs Metric'!T50,"ft3","m3")),5)))</f>
        <v>9.9100000000000004E-3</v>
      </c>
      <c r="D49" s="94">
        <f>IF('Backend Calcs Metric'!U50="","",(ROUND((CONVERT('Backend Calcs Metric'!U50,"ft3","m3")),5)))</f>
        <v>1.96326</v>
      </c>
      <c r="E49" s="94">
        <f>IF('Backend Calcs Metric'!V50="","",(ROUND((CONVERT('Backend Calcs Metric'!V50,"ft3","m3")),5)))</f>
        <v>9.9110000000000004E-2</v>
      </c>
      <c r="F49" s="94">
        <f>IF('Backend Calcs Metric'!W50="","",(ROUND((CONVERT('Backend Calcs Metric'!W50,"ft3","m3")),5)))</f>
        <v>0.58731999999999995</v>
      </c>
      <c r="G49" s="94">
        <f>IF('Backend Calcs Metric'!X50="","",(ROUND((CONVERT('Backend Calcs Metric'!X50,"ft3","m3")),5)))</f>
        <v>2.6496900000000001</v>
      </c>
      <c r="H49" s="94">
        <f>IF('Backend Calcs Metric'!Y50="","",(ROUND((CONVERT('Backend Calcs Metric'!Y50,"ft3","m3")),5)))</f>
        <v>81.210899999999995</v>
      </c>
      <c r="I49" s="94">
        <f>IF('Backend Calcs Metric'!Y50="","",(ROUND((CONVERT('Backend Calcs Metric'!Y50,"ft3","m3")),2)))</f>
        <v>81.209999999999994</v>
      </c>
      <c r="J49" s="94">
        <f>IF('Backend Calcs Metric'!AA50="","",(ROUND((CONVERT('Backend Calcs Metric'!Z50,"ft","m")),5)))</f>
        <v>0.83819999999999995</v>
      </c>
      <c r="L49" s="39">
        <f t="shared" si="0"/>
        <v>31.796280000000003</v>
      </c>
    </row>
    <row r="50" spans="1:12" x14ac:dyDescent="0.25">
      <c r="A50" s="96">
        <f>IF('Backend Calcs Metric'!P51="","",(ROUND((CONVERT('Backend Calcs Metric'!P51,"in","mm")),0)))</f>
        <v>813</v>
      </c>
      <c r="B50" s="94">
        <f>IF('Backend Calcs Metric'!S51="","",(ROUND((CONVERT('Backend Calcs Metric'!S51,"ft3","m3")),5)))</f>
        <v>7.9960000000000003E-2</v>
      </c>
      <c r="C50" s="94">
        <f>IF('Backend Calcs Metric'!T51="","",(ROUND((CONVERT('Backend Calcs Metric'!T51,"ft3","m3")),5)))</f>
        <v>1.048E-2</v>
      </c>
      <c r="D50" s="94">
        <f>IF('Backend Calcs Metric'!U51="","",(ROUND((CONVERT('Backend Calcs Metric'!U51,"ft3","m3")),5)))</f>
        <v>1.9989600000000001</v>
      </c>
      <c r="E50" s="94">
        <f>IF('Backend Calcs Metric'!V51="","",(ROUND((CONVERT('Backend Calcs Metric'!V51,"ft3","m3")),5)))</f>
        <v>0.10477</v>
      </c>
      <c r="F50" s="94">
        <f>IF('Backend Calcs Metric'!W51="","",(ROUND((CONVERT('Backend Calcs Metric'!W51,"ft3","m3")),5)))</f>
        <v>0.57077</v>
      </c>
      <c r="G50" s="94">
        <f>IF('Backend Calcs Metric'!X51="","",(ROUND((CONVERT('Backend Calcs Metric'!X51,"ft3","m3")),5)))</f>
        <v>2.6745000000000001</v>
      </c>
      <c r="H50" s="94">
        <f>IF('Backend Calcs Metric'!Y51="","",(ROUND((CONVERT('Backend Calcs Metric'!Y51,"ft3","m3")),5)))</f>
        <v>78.561210000000003</v>
      </c>
      <c r="I50" s="94">
        <f>IF('Backend Calcs Metric'!Y51="","",(ROUND((CONVERT('Backend Calcs Metric'!Y51,"ft3","m3")),2)))</f>
        <v>78.56</v>
      </c>
      <c r="J50" s="94">
        <f>IF('Backend Calcs Metric'!AA51="","",(ROUND((CONVERT('Backend Calcs Metric'!Z51,"ft","m")),5)))</f>
        <v>0.81279999999999997</v>
      </c>
      <c r="L50" s="39">
        <f t="shared" si="0"/>
        <v>32.094000000000001</v>
      </c>
    </row>
    <row r="51" spans="1:12" x14ac:dyDescent="0.25">
      <c r="A51" s="96">
        <f>IF('Backend Calcs Metric'!P52="","",(ROUND((CONVERT('Backend Calcs Metric'!P52,"in","mm")),0)))</f>
        <v>787</v>
      </c>
      <c r="B51" s="94">
        <f>IF('Backend Calcs Metric'!S52="","",(ROUND((CONVERT('Backend Calcs Metric'!S52,"ft3","m3")),5)))</f>
        <v>8.1309999999999993E-2</v>
      </c>
      <c r="C51" s="94">
        <f>IF('Backend Calcs Metric'!T52="","",(ROUND((CONVERT('Backend Calcs Metric'!T52,"ft3","m3")),5)))</f>
        <v>1.048E-2</v>
      </c>
      <c r="D51" s="94">
        <f>IF('Backend Calcs Metric'!U52="","",(ROUND((CONVERT('Backend Calcs Metric'!U52,"ft3","m3")),5)))</f>
        <v>2.0326900000000001</v>
      </c>
      <c r="E51" s="94">
        <f>IF('Backend Calcs Metric'!V52="","",(ROUND((CONVERT('Backend Calcs Metric'!V52,"ft3","m3")),5)))</f>
        <v>0.10477</v>
      </c>
      <c r="F51" s="94">
        <f>IF('Backend Calcs Metric'!W52="","",(ROUND((CONVERT('Backend Calcs Metric'!W52,"ft3","m3")),5)))</f>
        <v>0.55728</v>
      </c>
      <c r="G51" s="94">
        <f>IF('Backend Calcs Metric'!X52="","",(ROUND((CONVERT('Backend Calcs Metric'!X52,"ft3","m3")),5)))</f>
        <v>2.6947399999999999</v>
      </c>
      <c r="H51" s="94">
        <f>IF('Backend Calcs Metric'!Y52="","",(ROUND((CONVERT('Backend Calcs Metric'!Y52,"ft3","m3")),5)))</f>
        <v>75.886709999999994</v>
      </c>
      <c r="I51" s="94">
        <f>IF('Backend Calcs Metric'!Y52="","",(ROUND((CONVERT('Backend Calcs Metric'!Y52,"ft3","m3")),2)))</f>
        <v>75.89</v>
      </c>
      <c r="J51" s="94">
        <f>IF('Backend Calcs Metric'!AA52="","",(ROUND((CONVERT('Backend Calcs Metric'!Z52,"ft","m")),5)))</f>
        <v>0.78739999999999999</v>
      </c>
      <c r="L51" s="39">
        <f t="shared" si="0"/>
        <v>32.336880000000001</v>
      </c>
    </row>
    <row r="52" spans="1:12" x14ac:dyDescent="0.25">
      <c r="A52" s="96">
        <f>IF('Backend Calcs Metric'!P53="","",(ROUND((CONVERT('Backend Calcs Metric'!P53,"in","mm")),0)))</f>
        <v>762</v>
      </c>
      <c r="B52" s="94">
        <f>IF('Backend Calcs Metric'!S53="","",(ROUND((CONVERT('Backend Calcs Metric'!S53,"ft3","m3")),5)))</f>
        <v>8.2580000000000001E-2</v>
      </c>
      <c r="C52" s="94">
        <f>IF('Backend Calcs Metric'!T53="","",(ROUND((CONVERT('Backend Calcs Metric'!T53,"ft3","m3")),5)))</f>
        <v>1.133E-2</v>
      </c>
      <c r="D52" s="94">
        <f>IF('Backend Calcs Metric'!U53="","",(ROUND((CONVERT('Backend Calcs Metric'!U53,"ft3","m3")),5)))</f>
        <v>2.0645199999999999</v>
      </c>
      <c r="E52" s="94">
        <f>IF('Backend Calcs Metric'!V53="","",(ROUND((CONVERT('Backend Calcs Metric'!V53,"ft3","m3")),5)))</f>
        <v>0.11327</v>
      </c>
      <c r="F52" s="94">
        <f>IF('Backend Calcs Metric'!W53="","",(ROUND((CONVERT('Backend Calcs Metric'!W53,"ft3","m3")),5)))</f>
        <v>0.54115000000000002</v>
      </c>
      <c r="G52" s="94">
        <f>IF('Backend Calcs Metric'!X53="","",(ROUND((CONVERT('Backend Calcs Metric'!X53,"ft3","m3")),5)))</f>
        <v>2.7189399999999999</v>
      </c>
      <c r="H52" s="94">
        <f>IF('Backend Calcs Metric'!Y53="","",(ROUND((CONVERT('Backend Calcs Metric'!Y53,"ft3","m3")),5)))</f>
        <v>73.191959999999995</v>
      </c>
      <c r="I52" s="94">
        <f>IF('Backend Calcs Metric'!Y53="","",(ROUND((CONVERT('Backend Calcs Metric'!Y53,"ft3","m3")),2)))</f>
        <v>73.19</v>
      </c>
      <c r="J52" s="94">
        <f>IF('Backend Calcs Metric'!AA53="","",(ROUND((CONVERT('Backend Calcs Metric'!Z53,"ft","m")),5)))</f>
        <v>0.76200000000000001</v>
      </c>
      <c r="L52" s="39">
        <f t="shared" si="0"/>
        <v>32.627279999999999</v>
      </c>
    </row>
    <row r="53" spans="1:12" x14ac:dyDescent="0.25">
      <c r="A53" s="96">
        <f>IF('Backend Calcs Metric'!P54="","",(ROUND((CONVERT('Backend Calcs Metric'!P54,"in","mm")),0)))</f>
        <v>737</v>
      </c>
      <c r="B53" s="94">
        <f>IF('Backend Calcs Metric'!S54="","",(ROUND((CONVERT('Backend Calcs Metric'!S54,"ft3","m3")),5)))</f>
        <v>8.3940000000000001E-2</v>
      </c>
      <c r="C53" s="94">
        <f>IF('Backend Calcs Metric'!T54="","",(ROUND((CONVERT('Backend Calcs Metric'!T54,"ft3","m3")),5)))</f>
        <v>1.1610000000000001E-2</v>
      </c>
      <c r="D53" s="94">
        <f>IF('Backend Calcs Metric'!U54="","",(ROUND((CONVERT('Backend Calcs Metric'!U54,"ft3","m3")),5)))</f>
        <v>2.0985900000000002</v>
      </c>
      <c r="E53" s="94">
        <f>IF('Backend Calcs Metric'!V54="","",(ROUND((CONVERT('Backend Calcs Metric'!V54,"ft3","m3")),5)))</f>
        <v>0.11609999999999999</v>
      </c>
      <c r="F53" s="94">
        <f>IF('Backend Calcs Metric'!W54="","",(ROUND((CONVERT('Backend Calcs Metric'!W54,"ft3","m3")),5)))</f>
        <v>0.52639000000000002</v>
      </c>
      <c r="G53" s="94">
        <f>IF('Backend Calcs Metric'!X54="","",(ROUND((CONVERT('Backend Calcs Metric'!X54,"ft3","m3")),5)))</f>
        <v>2.7410800000000002</v>
      </c>
      <c r="H53" s="94">
        <f>IF('Backend Calcs Metric'!Y54="","",(ROUND((CONVERT('Backend Calcs Metric'!Y54,"ft3","m3")),5)))</f>
        <v>70.473029999999994</v>
      </c>
      <c r="I53" s="94">
        <f>IF('Backend Calcs Metric'!Y54="","",(ROUND((CONVERT('Backend Calcs Metric'!Y54,"ft3","m3")),2)))</f>
        <v>70.47</v>
      </c>
      <c r="J53" s="94">
        <f>IF('Backend Calcs Metric'!AA54="","",(ROUND((CONVERT('Backend Calcs Metric'!Z54,"ft","m")),5)))</f>
        <v>0.73660000000000003</v>
      </c>
      <c r="L53" s="39">
        <f t="shared" si="0"/>
        <v>32.892960000000002</v>
      </c>
    </row>
    <row r="54" spans="1:12" x14ac:dyDescent="0.25">
      <c r="A54" s="96">
        <f>IF('Backend Calcs Metric'!P55="","",(ROUND((CONVERT('Backend Calcs Metric'!P55,"in","mm")),0)))</f>
        <v>711</v>
      </c>
      <c r="B54" s="94">
        <f>IF('Backend Calcs Metric'!S55="","",(ROUND((CONVERT('Backend Calcs Metric'!S55,"ft3","m3")),5)))</f>
        <v>8.4900000000000003E-2</v>
      </c>
      <c r="C54" s="94">
        <f>IF('Backend Calcs Metric'!T55="","",(ROUND((CONVERT('Backend Calcs Metric'!T55,"ft3","m3")),5)))</f>
        <v>1.189E-2</v>
      </c>
      <c r="D54" s="94">
        <f>IF('Backend Calcs Metric'!U55="","",(ROUND((CONVERT('Backend Calcs Metric'!U55,"ft3","m3")),5)))</f>
        <v>2.12262</v>
      </c>
      <c r="E54" s="94">
        <f>IF('Backend Calcs Metric'!V55="","",(ROUND((CONVERT('Backend Calcs Metric'!V55,"ft3","m3")),5)))</f>
        <v>0.11892999999999999</v>
      </c>
      <c r="F54" s="94">
        <f>IF('Backend Calcs Metric'!W55="","",(ROUND((CONVERT('Backend Calcs Metric'!W55,"ft3","m3")),5)))</f>
        <v>0.51563999999999999</v>
      </c>
      <c r="G54" s="94">
        <f>IF('Backend Calcs Metric'!X55="","",(ROUND((CONVERT('Backend Calcs Metric'!X55,"ft3","m3")),5)))</f>
        <v>2.7572000000000001</v>
      </c>
      <c r="H54" s="94">
        <f>IF('Backend Calcs Metric'!Y55="","",(ROUND((CONVERT('Backend Calcs Metric'!Y55,"ft3","m3")),5)))</f>
        <v>67.731949999999998</v>
      </c>
      <c r="I54" s="94">
        <f>IF('Backend Calcs Metric'!Y55="","",(ROUND((CONVERT('Backend Calcs Metric'!Y55,"ft3","m3")),2)))</f>
        <v>67.73</v>
      </c>
      <c r="J54" s="94">
        <f>IF('Backend Calcs Metric'!AA55="","",(ROUND((CONVERT('Backend Calcs Metric'!Z55,"ft","m")),5)))</f>
        <v>0.71120000000000005</v>
      </c>
      <c r="L54" s="39">
        <f t="shared" si="0"/>
        <v>33.086399999999998</v>
      </c>
    </row>
    <row r="55" spans="1:12" x14ac:dyDescent="0.25">
      <c r="A55" s="96">
        <f>IF('Backend Calcs Metric'!P56="","",(ROUND((CONVERT('Backend Calcs Metric'!P56,"in","mm")),0)))</f>
        <v>686</v>
      </c>
      <c r="B55" s="94">
        <f>IF('Backend Calcs Metric'!S56="","",(ROUND((CONVERT('Backend Calcs Metric'!S56,"ft3","m3")),5)))</f>
        <v>8.5959999999999995E-2</v>
      </c>
      <c r="C55" s="94">
        <f>IF('Backend Calcs Metric'!T56="","",(ROUND((CONVERT('Backend Calcs Metric'!T56,"ft3","m3")),5)))</f>
        <v>1.2460000000000001E-2</v>
      </c>
      <c r="D55" s="94">
        <f>IF('Backend Calcs Metric'!U56="","",(ROUND((CONVERT('Backend Calcs Metric'!U56,"ft3","m3")),5)))</f>
        <v>2.1489199999999999</v>
      </c>
      <c r="E55" s="94">
        <f>IF('Backend Calcs Metric'!V56="","",(ROUND((CONVERT('Backend Calcs Metric'!V56,"ft3","m3")),5)))</f>
        <v>0.12459000000000001</v>
      </c>
      <c r="F55" s="94">
        <f>IF('Backend Calcs Metric'!W56="","",(ROUND((CONVERT('Backend Calcs Metric'!W56,"ft3","m3")),5)))</f>
        <v>0.50285999999999997</v>
      </c>
      <c r="G55" s="94">
        <f>IF('Backend Calcs Metric'!X56="","",(ROUND((CONVERT('Backend Calcs Metric'!X56,"ft3","m3")),5)))</f>
        <v>2.7763800000000001</v>
      </c>
      <c r="H55" s="94">
        <f>IF('Backend Calcs Metric'!Y56="","",(ROUND((CONVERT('Backend Calcs Metric'!Y56,"ft3","m3")),5)))</f>
        <v>64.97475</v>
      </c>
      <c r="I55" s="94">
        <f>IF('Backend Calcs Metric'!Y56="","",(ROUND((CONVERT('Backend Calcs Metric'!Y56,"ft3","m3")),2)))</f>
        <v>64.97</v>
      </c>
      <c r="J55" s="94">
        <f>IF('Backend Calcs Metric'!AA56="","",(ROUND((CONVERT('Backend Calcs Metric'!Z56,"ft","m")),5)))</f>
        <v>0.68579999999999997</v>
      </c>
      <c r="L55" s="39">
        <f t="shared" si="0"/>
        <v>33.316560000000003</v>
      </c>
    </row>
    <row r="56" spans="1:12" x14ac:dyDescent="0.25">
      <c r="A56" s="96">
        <f>IF('Backend Calcs Metric'!P57="","",(ROUND((CONVERT('Backend Calcs Metric'!P57,"in","mm")),0)))</f>
        <v>660</v>
      </c>
      <c r="B56" s="94">
        <f>IF('Backend Calcs Metric'!S57="","",(ROUND((CONVERT('Backend Calcs Metric'!S57,"ft3","m3")),5)))</f>
        <v>8.695E-2</v>
      </c>
      <c r="C56" s="94">
        <f>IF('Backend Calcs Metric'!T57="","",(ROUND((CONVERT('Backend Calcs Metric'!T57,"ft3","m3")),5)))</f>
        <v>1.274E-2</v>
      </c>
      <c r="D56" s="94">
        <f>IF('Backend Calcs Metric'!U57="","",(ROUND((CONVERT('Backend Calcs Metric'!U57,"ft3","m3")),5)))</f>
        <v>2.1738200000000001</v>
      </c>
      <c r="E56" s="94">
        <f>IF('Backend Calcs Metric'!V57="","",(ROUND((CONVERT('Backend Calcs Metric'!V57,"ft3","m3")),5)))</f>
        <v>0.12742999999999999</v>
      </c>
      <c r="F56" s="94">
        <f>IF('Backend Calcs Metric'!W57="","",(ROUND((CONVERT('Backend Calcs Metric'!W57,"ft3","m3")),5)))</f>
        <v>0.49176999999999998</v>
      </c>
      <c r="G56" s="94">
        <f>IF('Backend Calcs Metric'!X57="","",(ROUND((CONVERT('Backend Calcs Metric'!X57,"ft3","m3")),5)))</f>
        <v>2.7930100000000002</v>
      </c>
      <c r="H56" s="94">
        <f>IF('Backend Calcs Metric'!Y57="","",(ROUND((CONVERT('Backend Calcs Metric'!Y57,"ft3","m3")),5)))</f>
        <v>62.198369999999997</v>
      </c>
      <c r="I56" s="94">
        <f>IF('Backend Calcs Metric'!Y57="","",(ROUND((CONVERT('Backend Calcs Metric'!Y57,"ft3","m3")),2)))</f>
        <v>62.2</v>
      </c>
      <c r="J56" s="94">
        <f>IF('Backend Calcs Metric'!AA57="","",(ROUND((CONVERT('Backend Calcs Metric'!Z57,"ft","m")),5)))</f>
        <v>0.66039999999999999</v>
      </c>
      <c r="L56" s="39">
        <f t="shared" si="0"/>
        <v>33.516120000000001</v>
      </c>
    </row>
    <row r="57" spans="1:12" x14ac:dyDescent="0.25">
      <c r="A57" s="96">
        <f>IF('Backend Calcs Metric'!P58="","",(ROUND((CONVERT('Backend Calcs Metric'!P58,"in","mm")),0)))</f>
        <v>635</v>
      </c>
      <c r="B57" s="94">
        <f>IF('Backend Calcs Metric'!S58="","",(ROUND((CONVERT('Backend Calcs Metric'!S58,"ft3","m3")),5)))</f>
        <v>8.7929999999999994E-2</v>
      </c>
      <c r="C57" s="94">
        <f>IF('Backend Calcs Metric'!T58="","",(ROUND((CONVERT('Backend Calcs Metric'!T58,"ft3","m3")),5)))</f>
        <v>1.303E-2</v>
      </c>
      <c r="D57" s="94">
        <f>IF('Backend Calcs Metric'!U58="","",(ROUND((CONVERT('Backend Calcs Metric'!U58,"ft3","m3")),5)))</f>
        <v>2.1982499999999998</v>
      </c>
      <c r="E57" s="94">
        <f>IF('Backend Calcs Metric'!V58="","",(ROUND((CONVERT('Backend Calcs Metric'!V58,"ft3","m3")),5)))</f>
        <v>0.13025999999999999</v>
      </c>
      <c r="F57" s="94">
        <f>IF('Backend Calcs Metric'!W58="","",(ROUND((CONVERT('Backend Calcs Metric'!W58,"ft3","m3")),5)))</f>
        <v>0.48086000000000001</v>
      </c>
      <c r="G57" s="94">
        <f>IF('Backend Calcs Metric'!X58="","",(ROUND((CONVERT('Backend Calcs Metric'!X58,"ft3","m3")),5)))</f>
        <v>2.8093699999999999</v>
      </c>
      <c r="H57" s="94">
        <f>IF('Backend Calcs Metric'!Y58="","",(ROUND((CONVERT('Backend Calcs Metric'!Y58,"ft3","m3")),5)))</f>
        <v>59.405360000000002</v>
      </c>
      <c r="I57" s="94">
        <f>IF('Backend Calcs Metric'!Y58="","",(ROUND((CONVERT('Backend Calcs Metric'!Y58,"ft3","m3")),2)))</f>
        <v>59.41</v>
      </c>
      <c r="J57" s="94">
        <f>IF('Backend Calcs Metric'!AA58="","",(ROUND((CONVERT('Backend Calcs Metric'!Z58,"ft","m")),5)))</f>
        <v>0.63500000000000001</v>
      </c>
      <c r="L57" s="39">
        <f t="shared" si="0"/>
        <v>33.712440000000001</v>
      </c>
    </row>
    <row r="58" spans="1:12" x14ac:dyDescent="0.25">
      <c r="A58" s="96">
        <f>IF('Backend Calcs Metric'!P59="","",(ROUND((CONVERT('Backend Calcs Metric'!P59,"in","mm")),0)))</f>
        <v>610</v>
      </c>
      <c r="B58" s="94">
        <f>IF('Backend Calcs Metric'!S59="","",(ROUND((CONVERT('Backend Calcs Metric'!S59,"ft3","m3")),5)))</f>
        <v>8.8870000000000005E-2</v>
      </c>
      <c r="C58" s="94">
        <f>IF('Backend Calcs Metric'!T59="","",(ROUND((CONVERT('Backend Calcs Metric'!T59,"ft3","m3")),5)))</f>
        <v>1.3310000000000001E-2</v>
      </c>
      <c r="D58" s="94">
        <f>IF('Backend Calcs Metric'!U59="","",(ROUND((CONVERT('Backend Calcs Metric'!U59,"ft3","m3")),5)))</f>
        <v>2.22174</v>
      </c>
      <c r="E58" s="94">
        <f>IF('Backend Calcs Metric'!V59="","",(ROUND((CONVERT('Backend Calcs Metric'!V59,"ft3","m3")),5)))</f>
        <v>0.13309000000000001</v>
      </c>
      <c r="F58" s="94">
        <f>IF('Backend Calcs Metric'!W59="","",(ROUND((CONVERT('Backend Calcs Metric'!W59,"ft3","m3")),5)))</f>
        <v>0.47033000000000003</v>
      </c>
      <c r="G58" s="94">
        <f>IF('Backend Calcs Metric'!X59="","",(ROUND((CONVERT('Backend Calcs Metric'!X59,"ft3","m3")),5)))</f>
        <v>2.8251599999999999</v>
      </c>
      <c r="H58" s="94">
        <f>IF('Backend Calcs Metric'!Y59="","",(ROUND((CONVERT('Backend Calcs Metric'!Y59,"ft3","m3")),5)))</f>
        <v>56.59599</v>
      </c>
      <c r="I58" s="94">
        <f>IF('Backend Calcs Metric'!Y59="","",(ROUND((CONVERT('Backend Calcs Metric'!Y59,"ft3","m3")),2)))</f>
        <v>56.6</v>
      </c>
      <c r="J58" s="94">
        <f>IF('Backend Calcs Metric'!AA59="","",(ROUND((CONVERT('Backend Calcs Metric'!Z59,"ft","m")),5)))</f>
        <v>0.60960000000000003</v>
      </c>
      <c r="L58" s="39">
        <f t="shared" si="0"/>
        <v>33.901919999999997</v>
      </c>
    </row>
    <row r="59" spans="1:12" x14ac:dyDescent="0.25">
      <c r="A59" s="96">
        <f>IF('Backend Calcs Metric'!P60="","",(ROUND((CONVERT('Backend Calcs Metric'!P60,"in","mm")),0)))</f>
        <v>584</v>
      </c>
      <c r="B59" s="94">
        <f>IF('Backend Calcs Metric'!S60="","",(ROUND((CONVERT('Backend Calcs Metric'!S60,"ft3","m3")),5)))</f>
        <v>8.9779999999999999E-2</v>
      </c>
      <c r="C59" s="94">
        <f>IF('Backend Calcs Metric'!T60="","",(ROUND((CONVERT('Backend Calcs Metric'!T60,"ft3","m3")),5)))</f>
        <v>1.388E-2</v>
      </c>
      <c r="D59" s="94">
        <f>IF('Backend Calcs Metric'!U60="","",(ROUND((CONVERT('Backend Calcs Metric'!U60,"ft3","m3")),5)))</f>
        <v>2.2444899999999999</v>
      </c>
      <c r="E59" s="94">
        <f>IF('Backend Calcs Metric'!V60="","",(ROUND((CONVERT('Backend Calcs Metric'!V60,"ft3","m3")),5)))</f>
        <v>0.13875000000000001</v>
      </c>
      <c r="F59" s="94">
        <f>IF('Backend Calcs Metric'!W60="","",(ROUND((CONVERT('Backend Calcs Metric'!W60,"ft3","m3")),5)))</f>
        <v>0.45896999999999999</v>
      </c>
      <c r="G59" s="94">
        <f>IF('Backend Calcs Metric'!X60="","",(ROUND((CONVERT('Backend Calcs Metric'!X60,"ft3","m3")),5)))</f>
        <v>2.8422100000000001</v>
      </c>
      <c r="H59" s="94">
        <f>IF('Backend Calcs Metric'!Y60="","",(ROUND((CONVERT('Backend Calcs Metric'!Y60,"ft3","m3")),5)))</f>
        <v>53.770820000000001</v>
      </c>
      <c r="I59" s="94">
        <f>IF('Backend Calcs Metric'!Y60="","",(ROUND((CONVERT('Backend Calcs Metric'!Y60,"ft3","m3")),2)))</f>
        <v>53.77</v>
      </c>
      <c r="J59" s="94">
        <f>IF('Backend Calcs Metric'!AA60="","",(ROUND((CONVERT('Backend Calcs Metric'!Z60,"ft","m")),5)))</f>
        <v>0.58420000000000005</v>
      </c>
      <c r="L59" s="39">
        <f t="shared" si="0"/>
        <v>34.106520000000003</v>
      </c>
    </row>
    <row r="60" spans="1:12" x14ac:dyDescent="0.25">
      <c r="A60" s="96">
        <f>IF('Backend Calcs Metric'!P61="","",(ROUND((CONVERT('Backend Calcs Metric'!P61,"in","mm")),0)))</f>
        <v>559</v>
      </c>
      <c r="B60" s="94">
        <f>IF('Backend Calcs Metric'!S61="","",(ROUND((CONVERT('Backend Calcs Metric'!S61,"ft3","m3")),5)))</f>
        <v>9.0660000000000004E-2</v>
      </c>
      <c r="C60" s="94">
        <f>IF('Backend Calcs Metric'!T61="","",(ROUND((CONVERT('Backend Calcs Metric'!T61,"ft3","m3")),5)))</f>
        <v>1.4160000000000001E-2</v>
      </c>
      <c r="D60" s="94">
        <f>IF('Backend Calcs Metric'!U61="","",(ROUND((CONVERT('Backend Calcs Metric'!U61,"ft3","m3")),5)))</f>
        <v>2.2665500000000001</v>
      </c>
      <c r="E60" s="94">
        <f>IF('Backend Calcs Metric'!V61="","",(ROUND((CONVERT('Backend Calcs Metric'!V61,"ft3","m3")),5)))</f>
        <v>0.14158000000000001</v>
      </c>
      <c r="F60" s="94">
        <f>IF('Backend Calcs Metric'!W61="","",(ROUND((CONVERT('Backend Calcs Metric'!W61,"ft3","m3")),5)))</f>
        <v>0.44901000000000002</v>
      </c>
      <c r="G60" s="94">
        <f>IF('Backend Calcs Metric'!X61="","",(ROUND((CONVERT('Backend Calcs Metric'!X61,"ft3","m3")),5)))</f>
        <v>2.8571499999999999</v>
      </c>
      <c r="H60" s="94">
        <f>IF('Backend Calcs Metric'!Y61="","",(ROUND((CONVERT('Backend Calcs Metric'!Y61,"ft3","m3")),5)))</f>
        <v>50.928609999999999</v>
      </c>
      <c r="I60" s="94">
        <f>IF('Backend Calcs Metric'!Y61="","",(ROUND((CONVERT('Backend Calcs Metric'!Y61,"ft3","m3")),2)))</f>
        <v>50.93</v>
      </c>
      <c r="J60" s="94">
        <f>IF('Backend Calcs Metric'!AA61="","",(ROUND((CONVERT('Backend Calcs Metric'!Z61,"ft","m")),5)))</f>
        <v>0.55879999999999996</v>
      </c>
      <c r="L60" s="39">
        <f t="shared" si="0"/>
        <v>34.285799999999995</v>
      </c>
    </row>
    <row r="61" spans="1:12" x14ac:dyDescent="0.25">
      <c r="A61" s="96">
        <f>IF('Backend Calcs Metric'!P62="","",(ROUND((CONVERT('Backend Calcs Metric'!P62,"in","mm")),0)))</f>
        <v>533</v>
      </c>
      <c r="B61" s="94">
        <f>IF('Backend Calcs Metric'!S62="","",(ROUND((CONVERT('Backend Calcs Metric'!S62,"ft3","m3")),5)))</f>
        <v>9.1520000000000004E-2</v>
      </c>
      <c r="C61" s="94">
        <f>IF('Backend Calcs Metric'!T62="","",(ROUND((CONVERT('Backend Calcs Metric'!T62,"ft3","m3")),5)))</f>
        <v>1.444E-2</v>
      </c>
      <c r="D61" s="94">
        <f>IF('Backend Calcs Metric'!U62="","",(ROUND((CONVERT('Backend Calcs Metric'!U62,"ft3","m3")),5)))</f>
        <v>2.2881</v>
      </c>
      <c r="E61" s="94">
        <f>IF('Backend Calcs Metric'!V62="","",(ROUND((CONVERT('Backend Calcs Metric'!V62,"ft3","m3")),5)))</f>
        <v>0.14441999999999999</v>
      </c>
      <c r="F61" s="94">
        <f>IF('Backend Calcs Metric'!W62="","",(ROUND((CONVERT('Backend Calcs Metric'!W62,"ft3","m3")),5)))</f>
        <v>0.43925999999999998</v>
      </c>
      <c r="G61" s="94">
        <f>IF('Backend Calcs Metric'!X62="","",(ROUND((CONVERT('Backend Calcs Metric'!X62,"ft3","m3")),5)))</f>
        <v>2.8717700000000002</v>
      </c>
      <c r="H61" s="94">
        <f>IF('Backend Calcs Metric'!Y62="","",(ROUND((CONVERT('Backend Calcs Metric'!Y62,"ft3","m3")),5)))</f>
        <v>48.071469999999998</v>
      </c>
      <c r="I61" s="94">
        <f>IF('Backend Calcs Metric'!Y62="","",(ROUND((CONVERT('Backend Calcs Metric'!Y62,"ft3","m3")),2)))</f>
        <v>48.07</v>
      </c>
      <c r="J61" s="94">
        <f>IF('Backend Calcs Metric'!AA62="","",(ROUND((CONVERT('Backend Calcs Metric'!Z62,"ft","m")),5)))</f>
        <v>0.53339999999999999</v>
      </c>
      <c r="L61" s="39">
        <f t="shared" si="0"/>
        <v>34.461240000000004</v>
      </c>
    </row>
    <row r="62" spans="1:12" x14ac:dyDescent="0.25">
      <c r="A62" s="96">
        <f>IF('Backend Calcs Metric'!P63="","",(ROUND((CONVERT('Backend Calcs Metric'!P63,"in","mm")),0)))</f>
        <v>508</v>
      </c>
      <c r="B62" s="94">
        <f>IF('Backend Calcs Metric'!S63="","",(ROUND((CONVERT('Backend Calcs Metric'!S63,"ft3","m3")),5)))</f>
        <v>9.2350000000000002E-2</v>
      </c>
      <c r="C62" s="94">
        <f>IF('Backend Calcs Metric'!T63="","",(ROUND((CONVERT('Backend Calcs Metric'!T63,"ft3","m3")),5)))</f>
        <v>1.472E-2</v>
      </c>
      <c r="D62" s="94">
        <f>IF('Backend Calcs Metric'!U63="","",(ROUND((CONVERT('Backend Calcs Metric'!U63,"ft3","m3")),5)))</f>
        <v>2.3087300000000002</v>
      </c>
      <c r="E62" s="94">
        <f>IF('Backend Calcs Metric'!V63="","",(ROUND((CONVERT('Backend Calcs Metric'!V63,"ft3","m3")),5)))</f>
        <v>0.14724999999999999</v>
      </c>
      <c r="F62" s="94">
        <f>IF('Backend Calcs Metric'!W63="","",(ROUND((CONVERT('Backend Calcs Metric'!W63,"ft3","m3")),5)))</f>
        <v>0.42987999999999998</v>
      </c>
      <c r="G62" s="94">
        <f>IF('Backend Calcs Metric'!X63="","",(ROUND((CONVERT('Backend Calcs Metric'!X63,"ft3","m3")),5)))</f>
        <v>2.88585</v>
      </c>
      <c r="H62" s="94">
        <f>IF('Backend Calcs Metric'!Y63="","",(ROUND((CONVERT('Backend Calcs Metric'!Y63,"ft3","m3")),5)))</f>
        <v>45.199689999999997</v>
      </c>
      <c r="I62" s="94">
        <f>IF('Backend Calcs Metric'!Y63="","",(ROUND((CONVERT('Backend Calcs Metric'!Y63,"ft3","m3")),2)))</f>
        <v>45.2</v>
      </c>
      <c r="J62" s="94">
        <f>IF('Backend Calcs Metric'!AA63="","",(ROUND((CONVERT('Backend Calcs Metric'!Z63,"ft","m")),5)))</f>
        <v>0.50800000000000001</v>
      </c>
      <c r="L62" s="39">
        <f t="shared" si="0"/>
        <v>34.630200000000002</v>
      </c>
    </row>
    <row r="63" spans="1:12" x14ac:dyDescent="0.25">
      <c r="A63" s="96">
        <f>IF('Backend Calcs Metric'!P64="","",(ROUND((CONVERT('Backend Calcs Metric'!P64,"in","mm")),0)))</f>
        <v>483</v>
      </c>
      <c r="B63" s="94">
        <f>IF('Backend Calcs Metric'!S64="","",(ROUND((CONVERT('Backend Calcs Metric'!S64,"ft3","m3")),5)))</f>
        <v>9.3210000000000001E-2</v>
      </c>
      <c r="C63" s="94">
        <f>IF('Backend Calcs Metric'!T64="","",(ROUND((CONVERT('Backend Calcs Metric'!T64,"ft3","m3")),5)))</f>
        <v>1.5010000000000001E-2</v>
      </c>
      <c r="D63" s="94">
        <f>IF('Backend Calcs Metric'!U64="","",(ROUND((CONVERT('Backend Calcs Metric'!U64,"ft3","m3")),5)))</f>
        <v>2.3302200000000002</v>
      </c>
      <c r="E63" s="94">
        <f>IF('Backend Calcs Metric'!V64="","",(ROUND((CONVERT('Backend Calcs Metric'!V64,"ft3","m3")),5)))</f>
        <v>0.15007999999999999</v>
      </c>
      <c r="F63" s="94">
        <f>IF('Backend Calcs Metric'!W64="","",(ROUND((CONVERT('Backend Calcs Metric'!W64,"ft3","m3")),5)))</f>
        <v>0.42014000000000001</v>
      </c>
      <c r="G63" s="94">
        <f>IF('Backend Calcs Metric'!X64="","",(ROUND((CONVERT('Backend Calcs Metric'!X64,"ft3","m3")),5)))</f>
        <v>2.9004500000000002</v>
      </c>
      <c r="H63" s="94">
        <f>IF('Backend Calcs Metric'!Y64="","",(ROUND((CONVERT('Backend Calcs Metric'!Y64,"ft3","m3")),5)))</f>
        <v>42.313839999999999</v>
      </c>
      <c r="I63" s="94">
        <f>IF('Backend Calcs Metric'!Y64="","",(ROUND((CONVERT('Backend Calcs Metric'!Y64,"ft3","m3")),2)))</f>
        <v>42.31</v>
      </c>
      <c r="J63" s="94">
        <f>IF('Backend Calcs Metric'!AA64="","",(ROUND((CONVERT('Backend Calcs Metric'!Z64,"ft","m")),5)))</f>
        <v>0.48259999999999997</v>
      </c>
      <c r="L63" s="39">
        <f t="shared" si="0"/>
        <v>34.805400000000006</v>
      </c>
    </row>
    <row r="64" spans="1:12" x14ac:dyDescent="0.25">
      <c r="A64" s="96">
        <f>IF('Backend Calcs Metric'!P65="","",(ROUND((CONVERT('Backend Calcs Metric'!P65,"in","mm")),0)))</f>
        <v>457</v>
      </c>
      <c r="B64" s="94">
        <f>IF('Backend Calcs Metric'!S65="","",(ROUND((CONVERT('Backend Calcs Metric'!S65,"ft3","m3")),5)))</f>
        <v>9.4030000000000002E-2</v>
      </c>
      <c r="C64" s="94">
        <f>IF('Backend Calcs Metric'!T65="","",(ROUND((CONVERT('Backend Calcs Metric'!T65,"ft3","m3")),5)))</f>
        <v>1.529E-2</v>
      </c>
      <c r="D64" s="94">
        <f>IF('Backend Calcs Metric'!U65="","",(ROUND((CONVERT('Backend Calcs Metric'!U65,"ft3","m3")),5)))</f>
        <v>2.3507400000000001</v>
      </c>
      <c r="E64" s="94">
        <f>IF('Backend Calcs Metric'!V65="","",(ROUND((CONVERT('Backend Calcs Metric'!V65,"ft3","m3")),5)))</f>
        <v>0.15290999999999999</v>
      </c>
      <c r="F64" s="94">
        <f>IF('Backend Calcs Metric'!W65="","",(ROUND((CONVERT('Backend Calcs Metric'!W65,"ft3","m3")),5)))</f>
        <v>0.41081000000000001</v>
      </c>
      <c r="G64" s="94">
        <f>IF('Backend Calcs Metric'!X65="","",(ROUND((CONVERT('Backend Calcs Metric'!X65,"ft3","m3")),5)))</f>
        <v>2.9144600000000001</v>
      </c>
      <c r="H64" s="94">
        <f>IF('Backend Calcs Metric'!Y65="","",(ROUND((CONVERT('Backend Calcs Metric'!Y65,"ft3","m3")),5)))</f>
        <v>39.41339</v>
      </c>
      <c r="I64" s="94">
        <f>IF('Backend Calcs Metric'!Y65="","",(ROUND((CONVERT('Backend Calcs Metric'!Y65,"ft3","m3")),2)))</f>
        <v>39.409999999999997</v>
      </c>
      <c r="J64" s="94">
        <f>IF('Backend Calcs Metric'!AA65="","",(ROUND((CONVERT('Backend Calcs Metric'!Z65,"ft","m")),5)))</f>
        <v>0.4572</v>
      </c>
      <c r="L64" s="39">
        <f t="shared" si="0"/>
        <v>34.973520000000001</v>
      </c>
    </row>
    <row r="65" spans="1:12" x14ac:dyDescent="0.25">
      <c r="A65" s="96">
        <f>IF('Backend Calcs Metric'!P66="","",(ROUND((CONVERT('Backend Calcs Metric'!P66,"in","mm")),0)))</f>
        <v>432</v>
      </c>
      <c r="B65" s="94">
        <f>IF('Backend Calcs Metric'!S66="","",(ROUND((CONVERT('Backend Calcs Metric'!S66,"ft3","m3")),5)))</f>
        <v>9.4839999999999994E-2</v>
      </c>
      <c r="C65" s="94">
        <f>IF('Backend Calcs Metric'!T66="","",(ROUND((CONVERT('Backend Calcs Metric'!T66,"ft3","m3")),5)))</f>
        <v>1.5570000000000001E-2</v>
      </c>
      <c r="D65" s="94">
        <f>IF('Backend Calcs Metric'!U66="","",(ROUND((CONVERT('Backend Calcs Metric'!U66,"ft3","m3")),5)))</f>
        <v>2.371</v>
      </c>
      <c r="E65" s="94">
        <f>IF('Backend Calcs Metric'!V66="","",(ROUND((CONVERT('Backend Calcs Metric'!V66,"ft3","m3")),5)))</f>
        <v>0.15573999999999999</v>
      </c>
      <c r="F65" s="94">
        <f>IF('Backend Calcs Metric'!W66="","",(ROUND((CONVERT('Backend Calcs Metric'!W66,"ft3","m3")),5)))</f>
        <v>0.40156999999999998</v>
      </c>
      <c r="G65" s="94">
        <f>IF('Backend Calcs Metric'!X66="","",(ROUND((CONVERT('Backend Calcs Metric'!X66,"ft3","m3")),5)))</f>
        <v>2.9283100000000002</v>
      </c>
      <c r="H65" s="94">
        <f>IF('Backend Calcs Metric'!Y66="","",(ROUND((CONVERT('Backend Calcs Metric'!Y66,"ft3","m3")),5)))</f>
        <v>36.498939999999997</v>
      </c>
      <c r="I65" s="94">
        <f>IF('Backend Calcs Metric'!Y66="","",(ROUND((CONVERT('Backend Calcs Metric'!Y66,"ft3","m3")),2)))</f>
        <v>36.5</v>
      </c>
      <c r="J65" s="94">
        <f>IF('Backend Calcs Metric'!AA66="","",(ROUND((CONVERT('Backend Calcs Metric'!Z66,"ft","m")),5)))</f>
        <v>0.43180000000000002</v>
      </c>
      <c r="L65" s="39">
        <f t="shared" si="0"/>
        <v>35.139720000000004</v>
      </c>
    </row>
    <row r="66" spans="1:12" x14ac:dyDescent="0.25">
      <c r="A66" s="96">
        <f>IF('Backend Calcs Metric'!P67="","",(ROUND((CONVERT('Backend Calcs Metric'!P67,"in","mm")),0)))</f>
        <v>406</v>
      </c>
      <c r="B66" s="94">
        <f>IF('Backend Calcs Metric'!S67="","",(ROUND((CONVERT('Backend Calcs Metric'!S67,"ft3","m3")),5)))</f>
        <v>9.5619999999999997E-2</v>
      </c>
      <c r="C66" s="94">
        <f>IF('Backend Calcs Metric'!T67="","",(ROUND((CONVERT('Backend Calcs Metric'!T67,"ft3","m3")),5)))</f>
        <v>1.5859999999999999E-2</v>
      </c>
      <c r="D66" s="94">
        <f>IF('Backend Calcs Metric'!U67="","",(ROUND((CONVERT('Backend Calcs Metric'!U67,"ft3","m3")),5)))</f>
        <v>2.3904299999999998</v>
      </c>
      <c r="E66" s="94">
        <f>IF('Backend Calcs Metric'!V67="","",(ROUND((CONVERT('Backend Calcs Metric'!V67,"ft3","m3")),5)))</f>
        <v>0.15856999999999999</v>
      </c>
      <c r="F66" s="94">
        <f>IF('Backend Calcs Metric'!W67="","",(ROUND((CONVERT('Backend Calcs Metric'!W67,"ft3","m3")),5)))</f>
        <v>0.39266000000000001</v>
      </c>
      <c r="G66" s="94">
        <f>IF('Backend Calcs Metric'!X67="","",(ROUND((CONVERT('Backend Calcs Metric'!X67,"ft3","m3")),5)))</f>
        <v>2.9416699999999998</v>
      </c>
      <c r="H66" s="94">
        <f>IF('Backend Calcs Metric'!Y67="","",(ROUND((CONVERT('Backend Calcs Metric'!Y67,"ft3","m3")),5)))</f>
        <v>33.570630000000001</v>
      </c>
      <c r="I66" s="94">
        <f>IF('Backend Calcs Metric'!Y67="","",(ROUND((CONVERT('Backend Calcs Metric'!Y67,"ft3","m3")),2)))</f>
        <v>33.57</v>
      </c>
      <c r="J66" s="94">
        <f>IF('Backend Calcs Metric'!AA67="","",(ROUND((CONVERT('Backend Calcs Metric'!Z67,"ft","m")),5)))</f>
        <v>0.40639999999999998</v>
      </c>
      <c r="L66" s="39">
        <f t="shared" si="0"/>
        <v>35.300039999999996</v>
      </c>
    </row>
    <row r="67" spans="1:12" x14ac:dyDescent="0.25">
      <c r="A67" s="96">
        <f>IF('Backend Calcs Metric'!P68="","",(ROUND((CONVERT('Backend Calcs Metric'!P68,"in","mm")),0)))</f>
        <v>381</v>
      </c>
      <c r="B67" s="94">
        <f>IF('Backend Calcs Metric'!S68="","",(ROUND((CONVERT('Backend Calcs Metric'!S68,"ft3","m3")),5)))</f>
        <v>9.6409999999999996E-2</v>
      </c>
      <c r="C67" s="94">
        <f>IF('Backend Calcs Metric'!T68="","",(ROUND((CONVERT('Backend Calcs Metric'!T68,"ft3","m3")),5)))</f>
        <v>1.5859999999999999E-2</v>
      </c>
      <c r="D67" s="94">
        <f>IF('Backend Calcs Metric'!U68="","",(ROUND((CONVERT('Backend Calcs Metric'!U68,"ft3","m3")),5)))</f>
        <v>2.4102600000000001</v>
      </c>
      <c r="E67" s="94">
        <f>IF('Backend Calcs Metric'!V68="","",(ROUND((CONVERT('Backend Calcs Metric'!V68,"ft3","m3")),5)))</f>
        <v>0.15856999999999999</v>
      </c>
      <c r="F67" s="94">
        <f>IF('Backend Calcs Metric'!W68="","",(ROUND((CONVERT('Backend Calcs Metric'!W68,"ft3","m3")),5)))</f>
        <v>0.38473000000000002</v>
      </c>
      <c r="G67" s="94">
        <f>IF('Backend Calcs Metric'!X68="","",(ROUND((CONVERT('Backend Calcs Metric'!X68,"ft3","m3")),5)))</f>
        <v>2.95357</v>
      </c>
      <c r="H67" s="94">
        <f>IF('Backend Calcs Metric'!Y68="","",(ROUND((CONVERT('Backend Calcs Metric'!Y68,"ft3","m3")),5)))</f>
        <v>30.628959999999999</v>
      </c>
      <c r="I67" s="94">
        <f>IF('Backend Calcs Metric'!Y68="","",(ROUND((CONVERT('Backend Calcs Metric'!Y68,"ft3","m3")),2)))</f>
        <v>30.63</v>
      </c>
      <c r="J67" s="94">
        <f>IF('Backend Calcs Metric'!AA68="","",(ROUND((CONVERT('Backend Calcs Metric'!Z68,"ft","m")),5)))</f>
        <v>0.38100000000000001</v>
      </c>
      <c r="L67" s="39">
        <f t="shared" si="0"/>
        <v>35.442840000000004</v>
      </c>
    </row>
    <row r="68" spans="1:12" x14ac:dyDescent="0.25">
      <c r="A68" s="96">
        <f>IF('Backend Calcs Metric'!P69="","",(ROUND((CONVERT('Backend Calcs Metric'!P69,"in","mm")),0)))</f>
        <v>356</v>
      </c>
      <c r="B68" s="94">
        <f>IF('Backend Calcs Metric'!S69="","",(ROUND((CONVERT('Backend Calcs Metric'!S69,"ft3","m3")),5)))</f>
        <v>9.7210000000000005E-2</v>
      </c>
      <c r="C68" s="94">
        <f>IF('Backend Calcs Metric'!T69="","",(ROUND((CONVERT('Backend Calcs Metric'!T69,"ft3","m3")),5)))</f>
        <v>1.6140000000000002E-2</v>
      </c>
      <c r="D68" s="94">
        <f>IF('Backend Calcs Metric'!U69="","",(ROUND((CONVERT('Backend Calcs Metric'!U69,"ft3","m3")),5)))</f>
        <v>2.4302299999999999</v>
      </c>
      <c r="E68" s="94">
        <f>IF('Backend Calcs Metric'!V69="","",(ROUND((CONVERT('Backend Calcs Metric'!V69,"ft3","m3")),5)))</f>
        <v>0.16141</v>
      </c>
      <c r="F68" s="94">
        <f>IF('Backend Calcs Metric'!W69="","",(ROUND((CONVERT('Backend Calcs Metric'!W69,"ft3","m3")),5)))</f>
        <v>0.37561</v>
      </c>
      <c r="G68" s="94">
        <f>IF('Backend Calcs Metric'!X69="","",(ROUND((CONVERT('Backend Calcs Metric'!X69,"ft3","m3")),5)))</f>
        <v>2.9672499999999999</v>
      </c>
      <c r="H68" s="94">
        <f>IF('Backend Calcs Metric'!Y69="","",(ROUND((CONVERT('Backend Calcs Metric'!Y69,"ft3","m3")),5)))</f>
        <v>27.67539</v>
      </c>
      <c r="I68" s="94">
        <f>IF('Backend Calcs Metric'!Y69="","",(ROUND((CONVERT('Backend Calcs Metric'!Y69,"ft3","m3")),2)))</f>
        <v>27.68</v>
      </c>
      <c r="J68" s="94">
        <f>IF('Backend Calcs Metric'!AA69="","",(ROUND((CONVERT('Backend Calcs Metric'!Z69,"ft","m")),5)))</f>
        <v>0.35560000000000003</v>
      </c>
      <c r="L68" s="39">
        <f t="shared" si="0"/>
        <v>35.606999999999999</v>
      </c>
    </row>
    <row r="69" spans="1:12" x14ac:dyDescent="0.25">
      <c r="A69" s="96">
        <f>IF('Backend Calcs Metric'!P70="","",(ROUND((CONVERT('Backend Calcs Metric'!P70,"in","mm")),0)))</f>
        <v>330</v>
      </c>
      <c r="B69" s="94">
        <f>IF('Backend Calcs Metric'!S70="","",(ROUND((CONVERT('Backend Calcs Metric'!S70,"ft3","m3")),5)))</f>
        <v>9.8030000000000006E-2</v>
      </c>
      <c r="C69" s="94">
        <f>IF('Backend Calcs Metric'!T70="","",(ROUND((CONVERT('Backend Calcs Metric'!T70,"ft3","m3")),5)))</f>
        <v>1.6420000000000001E-2</v>
      </c>
      <c r="D69" s="94">
        <f>IF('Backend Calcs Metric'!U70="","",(ROUND((CONVERT('Backend Calcs Metric'!U70,"ft3","m3")),5)))</f>
        <v>2.45085</v>
      </c>
      <c r="E69" s="94">
        <f>IF('Backend Calcs Metric'!V70="","",(ROUND((CONVERT('Backend Calcs Metric'!V70,"ft3","m3")),5)))</f>
        <v>0.16424</v>
      </c>
      <c r="F69" s="94">
        <f>IF('Backend Calcs Metric'!W70="","",(ROUND((CONVERT('Backend Calcs Metric'!W70,"ft3","m3")),5)))</f>
        <v>0.36623</v>
      </c>
      <c r="G69" s="94">
        <f>IF('Backend Calcs Metric'!X70="","",(ROUND((CONVERT('Backend Calcs Metric'!X70,"ft3","m3")),5)))</f>
        <v>2.9813200000000002</v>
      </c>
      <c r="H69" s="94">
        <f>IF('Backend Calcs Metric'!Y70="","",(ROUND((CONVERT('Backend Calcs Metric'!Y70,"ft3","m3")),5)))</f>
        <v>24.70814</v>
      </c>
      <c r="I69" s="94">
        <f>IF('Backend Calcs Metric'!Y70="","",(ROUND((CONVERT('Backend Calcs Metric'!Y70,"ft3","m3")),2)))</f>
        <v>24.71</v>
      </c>
      <c r="J69" s="94">
        <f>IF('Backend Calcs Metric'!AA70="","",(ROUND((CONVERT('Backend Calcs Metric'!Z70,"ft","m")),5)))</f>
        <v>0.33019999999999999</v>
      </c>
      <c r="L69" s="39">
        <f t="shared" si="0"/>
        <v>35.775840000000002</v>
      </c>
    </row>
    <row r="70" spans="1:12" x14ac:dyDescent="0.25">
      <c r="A70" s="96">
        <f>IF('Backend Calcs Metric'!P71="","",(ROUND((CONVERT('Backend Calcs Metric'!P71,"in","mm")),0)))</f>
        <v>305</v>
      </c>
      <c r="B70" s="94">
        <f>IF('Backend Calcs Metric'!S71="","",(ROUND((CONVERT('Backend Calcs Metric'!S71,"ft3","m3")),5)))</f>
        <v>9.8820000000000005E-2</v>
      </c>
      <c r="C70" s="94">
        <f>IF('Backend Calcs Metric'!T71="","",(ROUND((CONVERT('Backend Calcs Metric'!T71,"ft3","m3")),5)))</f>
        <v>1.6420000000000001E-2</v>
      </c>
      <c r="D70" s="94">
        <f>IF('Backend Calcs Metric'!U71="","",(ROUND((CONVERT('Backend Calcs Metric'!U71,"ft3","m3")),5)))</f>
        <v>2.4706100000000002</v>
      </c>
      <c r="E70" s="94">
        <f>IF('Backend Calcs Metric'!V71="","",(ROUND((CONVERT('Backend Calcs Metric'!V71,"ft3","m3")),5)))</f>
        <v>0.16424</v>
      </c>
      <c r="F70" s="94">
        <f>IF('Backend Calcs Metric'!W71="","",(ROUND((CONVERT('Backend Calcs Metric'!W71,"ft3","m3")),5)))</f>
        <v>0.35832999999999998</v>
      </c>
      <c r="G70" s="94">
        <f>IF('Backend Calcs Metric'!X71="","",(ROUND((CONVERT('Backend Calcs Metric'!X71,"ft3","m3")),5)))</f>
        <v>2.9931800000000002</v>
      </c>
      <c r="H70" s="94">
        <f>IF('Backend Calcs Metric'!Y71="","",(ROUND((CONVERT('Backend Calcs Metric'!Y71,"ft3","m3")),5)))</f>
        <v>21.72682</v>
      </c>
      <c r="I70" s="94">
        <f>IF('Backend Calcs Metric'!Y71="","",(ROUND((CONVERT('Backend Calcs Metric'!Y71,"ft3","m3")),2)))</f>
        <v>21.73</v>
      </c>
      <c r="J70" s="94">
        <f>IF('Backend Calcs Metric'!AA71="","",(ROUND((CONVERT('Backend Calcs Metric'!Z71,"ft","m")),5)))</f>
        <v>0.30480000000000002</v>
      </c>
      <c r="L70" s="39">
        <f t="shared" si="0"/>
        <v>35.91816</v>
      </c>
    </row>
    <row r="71" spans="1:12" x14ac:dyDescent="0.25">
      <c r="A71" s="96">
        <f>IF('Backend Calcs Metric'!P72="","",(ROUND((CONVERT('Backend Calcs Metric'!P72,"in","mm")),0)))</f>
        <v>279</v>
      </c>
      <c r="B71" s="94">
        <f>IF('Backend Calcs Metric'!S72="","",(ROUND((CONVERT('Backend Calcs Metric'!S72,"ft3","m3")),5)))</f>
        <v>9.9610000000000004E-2</v>
      </c>
      <c r="C71" s="94">
        <f>IF('Backend Calcs Metric'!T72="","",(ROUND((CONVERT('Backend Calcs Metric'!T72,"ft3","m3")),5)))</f>
        <v>1.6420000000000001E-2</v>
      </c>
      <c r="D71" s="94">
        <f>IF('Backend Calcs Metric'!U72="","",(ROUND((CONVERT('Backend Calcs Metric'!U72,"ft3","m3")),5)))</f>
        <v>2.4901900000000001</v>
      </c>
      <c r="E71" s="94">
        <f>IF('Backend Calcs Metric'!V72="","",(ROUND((CONVERT('Backend Calcs Metric'!V72,"ft3","m3")),5)))</f>
        <v>0.16424</v>
      </c>
      <c r="F71" s="94">
        <f>IF('Backend Calcs Metric'!W72="","",(ROUND((CONVERT('Backend Calcs Metric'!W72,"ft3","m3")),5)))</f>
        <v>0.35049000000000002</v>
      </c>
      <c r="G71" s="94">
        <f>IF('Backend Calcs Metric'!X72="","",(ROUND((CONVERT('Backend Calcs Metric'!X72,"ft3","m3")),5)))</f>
        <v>3.0049299999999999</v>
      </c>
      <c r="H71" s="94">
        <f>IF('Backend Calcs Metric'!Y72="","",(ROUND((CONVERT('Backend Calcs Metric'!Y72,"ft3","m3")),5)))</f>
        <v>18.733650000000001</v>
      </c>
      <c r="I71" s="94">
        <f>IF('Backend Calcs Metric'!Y72="","",(ROUND((CONVERT('Backend Calcs Metric'!Y72,"ft3","m3")),2)))</f>
        <v>18.73</v>
      </c>
      <c r="J71" s="94">
        <f>IF('Backend Calcs Metric'!AA72="","",(ROUND((CONVERT('Backend Calcs Metric'!Z72,"ft","m")),5)))</f>
        <v>0.27939999999999998</v>
      </c>
      <c r="L71" s="39">
        <f t="shared" si="0"/>
        <v>36.059159999999999</v>
      </c>
    </row>
    <row r="72" spans="1:12" x14ac:dyDescent="0.25">
      <c r="A72" s="96">
        <f>IF('Backend Calcs Metric'!P73="","",(ROUND((CONVERT('Backend Calcs Metric'!P73,"in","mm")),0)))</f>
        <v>254</v>
      </c>
      <c r="B72" s="94">
        <f>IF('Backend Calcs Metric'!S73="","",(ROUND((CONVERT('Backend Calcs Metric'!S73,"ft3","m3")),5)))</f>
        <v>0.10038999999999999</v>
      </c>
      <c r="C72" s="94">
        <f>IF('Backend Calcs Metric'!T73="","",(ROUND((CONVERT('Backend Calcs Metric'!T73,"ft3","m3")),5)))</f>
        <v>1.6709999999999999E-2</v>
      </c>
      <c r="D72" s="94">
        <f>IF('Backend Calcs Metric'!U73="","",(ROUND((CONVERT('Backend Calcs Metric'!U73,"ft3","m3")),5)))</f>
        <v>2.5097</v>
      </c>
      <c r="E72" s="94">
        <f>IF('Backend Calcs Metric'!V73="","",(ROUND((CONVERT('Backend Calcs Metric'!V73,"ft3","m3")),5)))</f>
        <v>0.16707</v>
      </c>
      <c r="F72" s="94">
        <f>IF('Backend Calcs Metric'!W73="","",(ROUND((CONVERT('Backend Calcs Metric'!W73,"ft3","m3")),5)))</f>
        <v>0.34155999999999997</v>
      </c>
      <c r="G72" s="94">
        <f>IF('Backend Calcs Metric'!X73="","",(ROUND((CONVERT('Backend Calcs Metric'!X73,"ft3","m3")),5)))</f>
        <v>3.0183300000000002</v>
      </c>
      <c r="H72" s="94">
        <f>IF('Backend Calcs Metric'!Y73="","",(ROUND((CONVERT('Backend Calcs Metric'!Y73,"ft3","m3")),5)))</f>
        <v>15.728719999999999</v>
      </c>
      <c r="I72" s="94">
        <f>IF('Backend Calcs Metric'!Y73="","",(ROUND((CONVERT('Backend Calcs Metric'!Y73,"ft3","m3")),2)))</f>
        <v>15.73</v>
      </c>
      <c r="J72" s="94">
        <f>IF('Backend Calcs Metric'!AA73="","",(ROUND((CONVERT('Backend Calcs Metric'!Z73,"ft","m")),5)))</f>
        <v>0.254</v>
      </c>
      <c r="L72" s="39">
        <f t="shared" si="0"/>
        <v>36.21996</v>
      </c>
    </row>
    <row r="73" spans="1:12" x14ac:dyDescent="0.25">
      <c r="A73" s="96">
        <f>IF('Backend Calcs Metric'!P74="","",(ROUND((CONVERT('Backend Calcs Metric'!P74,"in","mm")),0)))</f>
        <v>229</v>
      </c>
      <c r="B73" s="94">
        <f>IF('Backend Calcs Metric'!S74="","",(ROUND((CONVERT('Backend Calcs Metric'!S74,"ft3","m3")),5)))</f>
        <v>0</v>
      </c>
      <c r="C73" s="94">
        <f>IF('Backend Calcs Metric'!T74="","",(ROUND((CONVERT('Backend Calcs Metric'!T74,"ft3","m3")),5)))</f>
        <v>0</v>
      </c>
      <c r="D73" s="94">
        <f>IF('Backend Calcs Metric'!U74="","",(ROUND((CONVERT('Backend Calcs Metric'!U74,"ft3","m3")),5)))</f>
        <v>0</v>
      </c>
      <c r="E73" s="94">
        <f>IF('Backend Calcs Metric'!V74="","",(ROUND((CONVERT('Backend Calcs Metric'!V74,"ft3","m3")),5)))</f>
        <v>0</v>
      </c>
      <c r="F73" s="94">
        <f>IF('Backend Calcs Metric'!W74="","",(ROUND((CONVERT('Backend Calcs Metric'!W74,"ft3","m3")),5)))</f>
        <v>1.4122699999999999</v>
      </c>
      <c r="G73" s="94">
        <f>IF('Backend Calcs Metric'!X74="","",(ROUND((CONVERT('Backend Calcs Metric'!X74,"ft3","m3")),5)))</f>
        <v>1.4122699999999999</v>
      </c>
      <c r="H73" s="94">
        <f>IF('Backend Calcs Metric'!Y74="","",(ROUND((CONVERT('Backend Calcs Metric'!Y74,"ft3","m3")),5)))</f>
        <v>12.71039</v>
      </c>
      <c r="I73" s="94">
        <f>IF('Backend Calcs Metric'!Y74="","",(ROUND((CONVERT('Backend Calcs Metric'!Y74,"ft3","m3")),2)))</f>
        <v>12.71</v>
      </c>
      <c r="J73" s="94">
        <f>IF('Backend Calcs Metric'!AA74="","",(ROUND((CONVERT('Backend Calcs Metric'!Z74,"ft","m")),5)))</f>
        <v>0.2286</v>
      </c>
      <c r="L73" s="39">
        <f t="shared" si="0"/>
        <v>16.947240000000001</v>
      </c>
    </row>
    <row r="74" spans="1:12" x14ac:dyDescent="0.25">
      <c r="A74" s="96">
        <f>IF('Backend Calcs Metric'!P75="","",(ROUND((CONVERT('Backend Calcs Metric'!P75,"in","mm")),0)))</f>
        <v>203</v>
      </c>
      <c r="B74" s="94">
        <f>IF('Backend Calcs Metric'!S75="","",(ROUND((CONVERT('Backend Calcs Metric'!S75,"ft3","m3")),5)))</f>
        <v>0</v>
      </c>
      <c r="C74" s="94">
        <f>IF('Backend Calcs Metric'!T75="","",(ROUND((CONVERT('Backend Calcs Metric'!T75,"ft3","m3")),5)))</f>
        <v>0</v>
      </c>
      <c r="D74" s="94">
        <f>IF('Backend Calcs Metric'!U75="","",(ROUND((CONVERT('Backend Calcs Metric'!U75,"ft3","m3")),5)))</f>
        <v>0</v>
      </c>
      <c r="E74" s="94">
        <f>IF('Backend Calcs Metric'!V75="","",(ROUND((CONVERT('Backend Calcs Metric'!V75,"ft3","m3")),5)))</f>
        <v>0</v>
      </c>
      <c r="F74" s="94">
        <f>IF('Backend Calcs Metric'!W75="","",(ROUND((CONVERT('Backend Calcs Metric'!W75,"ft3","m3")),5)))</f>
        <v>1.4122699999999999</v>
      </c>
      <c r="G74" s="94">
        <f>IF('Backend Calcs Metric'!X75="","",(ROUND((CONVERT('Backend Calcs Metric'!X75,"ft3","m3")),5)))</f>
        <v>1.4122699999999999</v>
      </c>
      <c r="H74" s="94">
        <f>IF('Backend Calcs Metric'!Y75="","",(ROUND((CONVERT('Backend Calcs Metric'!Y75,"ft3","m3")),5)))</f>
        <v>11.29813</v>
      </c>
      <c r="I74" s="94">
        <f>IF('Backend Calcs Metric'!Y75="","",(ROUND((CONVERT('Backend Calcs Metric'!Y75,"ft3","m3")),2)))</f>
        <v>11.3</v>
      </c>
      <c r="J74" s="94">
        <f>IF('Backend Calcs Metric'!AA75="","",(ROUND((CONVERT('Backend Calcs Metric'!Z75,"ft","m")),5)))</f>
        <v>0.20319999999999999</v>
      </c>
      <c r="L74" s="39">
        <f t="shared" si="0"/>
        <v>16.947240000000001</v>
      </c>
    </row>
    <row r="75" spans="1:12" x14ac:dyDescent="0.25">
      <c r="A75" s="96">
        <f>IF('Backend Calcs Metric'!P76="","",(ROUND((CONVERT('Backend Calcs Metric'!P76,"in","mm")),0)))</f>
        <v>178</v>
      </c>
      <c r="B75" s="94">
        <f>IF('Backend Calcs Metric'!S76="","",(ROUND((CONVERT('Backend Calcs Metric'!S76,"ft3","m3")),5)))</f>
        <v>0</v>
      </c>
      <c r="C75" s="94">
        <f>IF('Backend Calcs Metric'!T76="","",(ROUND((CONVERT('Backend Calcs Metric'!T76,"ft3","m3")),5)))</f>
        <v>0</v>
      </c>
      <c r="D75" s="94">
        <f>IF('Backend Calcs Metric'!U76="","",(ROUND((CONVERT('Backend Calcs Metric'!U76,"ft3","m3")),5)))</f>
        <v>0</v>
      </c>
      <c r="E75" s="94">
        <f>IF('Backend Calcs Metric'!V76="","",(ROUND((CONVERT('Backend Calcs Metric'!V76,"ft3","m3")),5)))</f>
        <v>0</v>
      </c>
      <c r="F75" s="94">
        <f>IF('Backend Calcs Metric'!W76="","",(ROUND((CONVERT('Backend Calcs Metric'!W76,"ft3","m3")),5)))</f>
        <v>1.4122699999999999</v>
      </c>
      <c r="G75" s="94">
        <f>IF('Backend Calcs Metric'!X76="","",(ROUND((CONVERT('Backend Calcs Metric'!X76,"ft3","m3")),5)))</f>
        <v>1.4122699999999999</v>
      </c>
      <c r="H75" s="94">
        <f>IF('Backend Calcs Metric'!Y76="","",(ROUND((CONVERT('Backend Calcs Metric'!Y76,"ft3","m3")),5)))</f>
        <v>9.8858599999999992</v>
      </c>
      <c r="I75" s="94">
        <f>IF('Backend Calcs Metric'!Y76="","",(ROUND((CONVERT('Backend Calcs Metric'!Y76,"ft3","m3")),2)))</f>
        <v>9.89</v>
      </c>
      <c r="J75" s="94">
        <f>IF('Backend Calcs Metric'!AA76="","",(ROUND((CONVERT('Backend Calcs Metric'!Z76,"ft","m")),5)))</f>
        <v>0.17780000000000001</v>
      </c>
      <c r="L75" s="39">
        <f t="shared" si="0"/>
        <v>16.947240000000001</v>
      </c>
    </row>
    <row r="76" spans="1:12" x14ac:dyDescent="0.25">
      <c r="A76" s="96">
        <f>IF('Backend Calcs Metric'!P77="","",(ROUND((CONVERT('Backend Calcs Metric'!P77,"in","mm")),0)))</f>
        <v>152</v>
      </c>
      <c r="B76" s="94">
        <f>IF('Backend Calcs Metric'!S77="","",(ROUND((CONVERT('Backend Calcs Metric'!S77,"ft3","m3")),5)))</f>
        <v>0</v>
      </c>
      <c r="C76" s="94">
        <f>IF('Backend Calcs Metric'!T77="","",(ROUND((CONVERT('Backend Calcs Metric'!T77,"ft3","m3")),5)))</f>
        <v>0</v>
      </c>
      <c r="D76" s="94">
        <f>IF('Backend Calcs Metric'!U77="","",(ROUND((CONVERT('Backend Calcs Metric'!U77,"ft3","m3")),5)))</f>
        <v>0</v>
      </c>
      <c r="E76" s="94">
        <f>IF('Backend Calcs Metric'!V77="","",(ROUND((CONVERT('Backend Calcs Metric'!V77,"ft3","m3")),5)))</f>
        <v>0</v>
      </c>
      <c r="F76" s="94">
        <f>IF('Backend Calcs Metric'!W77="","",(ROUND((CONVERT('Backend Calcs Metric'!W77,"ft3","m3")),5)))</f>
        <v>1.4122699999999999</v>
      </c>
      <c r="G76" s="94">
        <f>IF('Backend Calcs Metric'!X77="","",(ROUND((CONVERT('Backend Calcs Metric'!X77,"ft3","m3")),5)))</f>
        <v>1.4122699999999999</v>
      </c>
      <c r="H76" s="94">
        <f>IF('Backend Calcs Metric'!Y77="","",(ROUND((CONVERT('Backend Calcs Metric'!Y77,"ft3","m3")),5)))</f>
        <v>8.4735999999999994</v>
      </c>
      <c r="I76" s="94">
        <f>IF('Backend Calcs Metric'!Y77="","",(ROUND((CONVERT('Backend Calcs Metric'!Y77,"ft3","m3")),2)))</f>
        <v>8.4700000000000006</v>
      </c>
      <c r="J76" s="94">
        <f>IF('Backend Calcs Metric'!AA77="","",(ROUND((CONVERT('Backend Calcs Metric'!Z77,"ft","m")),5)))</f>
        <v>0.15240000000000001</v>
      </c>
      <c r="L76" s="39">
        <f t="shared" si="0"/>
        <v>16.947240000000001</v>
      </c>
    </row>
    <row r="77" spans="1:12" x14ac:dyDescent="0.25">
      <c r="A77" s="96">
        <f>IF('Backend Calcs Metric'!P78="","",(ROUND((CONVERT('Backend Calcs Metric'!P78,"in","mm")),0)))</f>
        <v>127</v>
      </c>
      <c r="B77" s="94">
        <f>IF('Backend Calcs Metric'!S78="","",(ROUND((CONVERT('Backend Calcs Metric'!S78,"ft3","m3")),5)))</f>
        <v>0</v>
      </c>
      <c r="C77" s="94">
        <f>IF('Backend Calcs Metric'!T78="","",(ROUND((CONVERT('Backend Calcs Metric'!T78,"ft3","m3")),5)))</f>
        <v>0</v>
      </c>
      <c r="D77" s="94">
        <f>IF('Backend Calcs Metric'!U78="","",(ROUND((CONVERT('Backend Calcs Metric'!U78,"ft3","m3")),5)))</f>
        <v>0</v>
      </c>
      <c r="E77" s="94">
        <f>IF('Backend Calcs Metric'!V78="","",(ROUND((CONVERT('Backend Calcs Metric'!V78,"ft3","m3")),5)))</f>
        <v>0</v>
      </c>
      <c r="F77" s="94">
        <f>IF('Backend Calcs Metric'!W78="","",(ROUND((CONVERT('Backend Calcs Metric'!W78,"ft3","m3")),5)))</f>
        <v>1.4122699999999999</v>
      </c>
      <c r="G77" s="94">
        <f>IF('Backend Calcs Metric'!X78="","",(ROUND((CONVERT('Backend Calcs Metric'!X78,"ft3","m3")),5)))</f>
        <v>1.4122699999999999</v>
      </c>
      <c r="H77" s="94">
        <f>IF('Backend Calcs Metric'!Y78="","",(ROUND((CONVERT('Backend Calcs Metric'!Y78,"ft3","m3")),5)))</f>
        <v>7.0613299999999999</v>
      </c>
      <c r="I77" s="94">
        <f>IF('Backend Calcs Metric'!Y78="","",(ROUND((CONVERT('Backend Calcs Metric'!Y78,"ft3","m3")),2)))</f>
        <v>7.06</v>
      </c>
      <c r="J77" s="94">
        <f>IF('Backend Calcs Metric'!AA78="","",(ROUND((CONVERT('Backend Calcs Metric'!Z78,"ft","m")),5)))</f>
        <v>0.127</v>
      </c>
      <c r="L77" s="39">
        <f t="shared" si="0"/>
        <v>16.947240000000001</v>
      </c>
    </row>
    <row r="78" spans="1:12" x14ac:dyDescent="0.25">
      <c r="A78" s="96">
        <f>IF('Backend Calcs Metric'!P79="","",(ROUND((CONVERT('Backend Calcs Metric'!P79,"in","mm")),0)))</f>
        <v>102</v>
      </c>
      <c r="B78" s="94">
        <f>IF('Backend Calcs Metric'!S79="","",(ROUND((CONVERT('Backend Calcs Metric'!S79,"ft3","m3")),5)))</f>
        <v>0</v>
      </c>
      <c r="C78" s="94">
        <f>IF('Backend Calcs Metric'!T79="","",(ROUND((CONVERT('Backend Calcs Metric'!T79,"ft3","m3")),5)))</f>
        <v>0</v>
      </c>
      <c r="D78" s="94">
        <f>IF('Backend Calcs Metric'!U79="","",(ROUND((CONVERT('Backend Calcs Metric'!U79,"ft3","m3")),5)))</f>
        <v>0</v>
      </c>
      <c r="E78" s="94">
        <f>IF('Backend Calcs Metric'!V79="","",(ROUND((CONVERT('Backend Calcs Metric'!V79,"ft3","m3")),5)))</f>
        <v>0</v>
      </c>
      <c r="F78" s="94">
        <f>IF('Backend Calcs Metric'!W79="","",(ROUND((CONVERT('Backend Calcs Metric'!W79,"ft3","m3")),5)))</f>
        <v>1.4122699999999999</v>
      </c>
      <c r="G78" s="94">
        <f>IF('Backend Calcs Metric'!X79="","",(ROUND((CONVERT('Backend Calcs Metric'!X79,"ft3","m3")),5)))</f>
        <v>1.4122699999999999</v>
      </c>
      <c r="H78" s="94">
        <f>IF('Backend Calcs Metric'!Y79="","",(ROUND((CONVERT('Backend Calcs Metric'!Y79,"ft3","m3")),5)))</f>
        <v>5.6490600000000004</v>
      </c>
      <c r="I78" s="94">
        <f>IF('Backend Calcs Metric'!Y79="","",(ROUND((CONVERT('Backend Calcs Metric'!Y79,"ft3","m3")),2)))</f>
        <v>5.65</v>
      </c>
      <c r="J78" s="94">
        <f>IF('Backend Calcs Metric'!AA79="","",(ROUND((CONVERT('Backend Calcs Metric'!Z79,"ft","m")),5)))</f>
        <v>0.1016</v>
      </c>
      <c r="L78" s="39">
        <f t="shared" si="0"/>
        <v>16.947240000000001</v>
      </c>
    </row>
    <row r="79" spans="1:12" x14ac:dyDescent="0.25">
      <c r="A79" s="96">
        <f>IF('Backend Calcs Metric'!P80="","",(ROUND((CONVERT('Backend Calcs Metric'!P80,"in","mm")),0)))</f>
        <v>76</v>
      </c>
      <c r="B79" s="94">
        <f>IF('Backend Calcs Metric'!S80="","",(ROUND((CONVERT('Backend Calcs Metric'!S80,"ft3","m3")),5)))</f>
        <v>0</v>
      </c>
      <c r="C79" s="94">
        <f>IF('Backend Calcs Metric'!T80="","",(ROUND((CONVERT('Backend Calcs Metric'!T80,"ft3","m3")),5)))</f>
        <v>0</v>
      </c>
      <c r="D79" s="94">
        <f>IF('Backend Calcs Metric'!U80="","",(ROUND((CONVERT('Backend Calcs Metric'!U80,"ft3","m3")),5)))</f>
        <v>0</v>
      </c>
      <c r="E79" s="94">
        <f>IF('Backend Calcs Metric'!V80="","",(ROUND((CONVERT('Backend Calcs Metric'!V80,"ft3","m3")),5)))</f>
        <v>0</v>
      </c>
      <c r="F79" s="94">
        <f>IF('Backend Calcs Metric'!W80="","",(ROUND((CONVERT('Backend Calcs Metric'!W80,"ft3","m3")),5)))</f>
        <v>1.4122699999999999</v>
      </c>
      <c r="G79" s="94">
        <f>IF('Backend Calcs Metric'!X80="","",(ROUND((CONVERT('Backend Calcs Metric'!X80,"ft3","m3")),5)))</f>
        <v>1.4122699999999999</v>
      </c>
      <c r="H79" s="94">
        <f>IF('Backend Calcs Metric'!Y80="","",(ROUND((CONVERT('Backend Calcs Metric'!Y80,"ft3","m3")),5)))</f>
        <v>4.2367999999999997</v>
      </c>
      <c r="I79" s="94">
        <f>IF('Backend Calcs Metric'!Y80="","",(ROUND((CONVERT('Backend Calcs Metric'!Y80,"ft3","m3")),2)))</f>
        <v>4.24</v>
      </c>
      <c r="J79" s="94">
        <f>IF('Backend Calcs Metric'!AA80="","",(ROUND((CONVERT('Backend Calcs Metric'!Z80,"ft","m")),5)))</f>
        <v>7.6200000000000004E-2</v>
      </c>
      <c r="L79" s="39">
        <f t="shared" si="0"/>
        <v>16.947240000000001</v>
      </c>
    </row>
    <row r="80" spans="1:12" x14ac:dyDescent="0.25">
      <c r="A80" s="96">
        <f>IF('Backend Calcs Metric'!P81="","",(ROUND((CONVERT('Backend Calcs Metric'!P81,"in","mm")),0)))</f>
        <v>51</v>
      </c>
      <c r="B80" s="94">
        <f>IF('Backend Calcs Metric'!S81="","",(ROUND((CONVERT('Backend Calcs Metric'!S81,"ft3","m3")),5)))</f>
        <v>0</v>
      </c>
      <c r="C80" s="94">
        <f>IF('Backend Calcs Metric'!T81="","",(ROUND((CONVERT('Backend Calcs Metric'!T81,"ft3","m3")),5)))</f>
        <v>0</v>
      </c>
      <c r="D80" s="94">
        <f>IF('Backend Calcs Metric'!U81="","",(ROUND((CONVERT('Backend Calcs Metric'!U81,"ft3","m3")),5)))</f>
        <v>0</v>
      </c>
      <c r="E80" s="94">
        <f>IF('Backend Calcs Metric'!V81="","",(ROUND((CONVERT('Backend Calcs Metric'!V81,"ft3","m3")),5)))</f>
        <v>0</v>
      </c>
      <c r="F80" s="94">
        <f>IF('Backend Calcs Metric'!W81="","",(ROUND((CONVERT('Backend Calcs Metric'!W81,"ft3","m3")),5)))</f>
        <v>1.4122699999999999</v>
      </c>
      <c r="G80" s="94">
        <f>IF('Backend Calcs Metric'!X81="","",(ROUND((CONVERT('Backend Calcs Metric'!X81,"ft3","m3")),5)))</f>
        <v>1.4122699999999999</v>
      </c>
      <c r="H80" s="94">
        <f>IF('Backend Calcs Metric'!Y81="","",(ROUND((CONVERT('Backend Calcs Metric'!Y81,"ft3","m3")),5)))</f>
        <v>2.8245300000000002</v>
      </c>
      <c r="I80" s="94">
        <f>IF('Backend Calcs Metric'!Y81="","",(ROUND((CONVERT('Backend Calcs Metric'!Y81,"ft3","m3")),2)))</f>
        <v>2.82</v>
      </c>
      <c r="J80" s="94">
        <f>IF('Backend Calcs Metric'!AA81="","",(ROUND((CONVERT('Backend Calcs Metric'!Z81,"ft","m")),5)))</f>
        <v>5.0799999999999998E-2</v>
      </c>
      <c r="L80" s="39">
        <f t="shared" si="0"/>
        <v>16.947240000000001</v>
      </c>
    </row>
    <row r="81" spans="1:13" x14ac:dyDescent="0.25">
      <c r="A81" s="96">
        <f>IF('Backend Calcs Metric'!P82="","",(ROUND((CONVERT('Backend Calcs Metric'!P82,"in","mm")),0)))</f>
        <v>25</v>
      </c>
      <c r="B81" s="94">
        <f>IF('Backend Calcs Metric'!S82="","",(ROUND((CONVERT('Backend Calcs Metric'!S82,"ft3","m3")),5)))</f>
        <v>0</v>
      </c>
      <c r="C81" s="94">
        <f>IF('Backend Calcs Metric'!T82="","",(ROUND((CONVERT('Backend Calcs Metric'!T82,"ft3","m3")),5)))</f>
        <v>0</v>
      </c>
      <c r="D81" s="94">
        <f>IF('Backend Calcs Metric'!U82="","",(ROUND((CONVERT('Backend Calcs Metric'!U82,"ft3","m3")),5)))</f>
        <v>0</v>
      </c>
      <c r="E81" s="94">
        <f>IF('Backend Calcs Metric'!V82="","",(ROUND((CONVERT('Backend Calcs Metric'!V82,"ft3","m3")),5)))</f>
        <v>0</v>
      </c>
      <c r="F81" s="94">
        <f>IF('Backend Calcs Metric'!W82="","",(ROUND((CONVERT('Backend Calcs Metric'!W82,"ft3","m3")),5)))</f>
        <v>1.4122699999999999</v>
      </c>
      <c r="G81" s="94">
        <f>IF('Backend Calcs Metric'!X82="","",(ROUND((CONVERT('Backend Calcs Metric'!X82,"ft3","m3")),5)))</f>
        <v>1.4122699999999999</v>
      </c>
      <c r="H81" s="94">
        <f>IF('Backend Calcs Metric'!Y82="","",(ROUND((CONVERT('Backend Calcs Metric'!Y82,"ft3","m3")),5)))</f>
        <v>1.4122699999999999</v>
      </c>
      <c r="I81" s="94">
        <f>IF('Backend Calcs Metric'!Y82="","",(ROUND((CONVERT('Backend Calcs Metric'!Y82,"ft3","m3")),2)))</f>
        <v>1.41</v>
      </c>
      <c r="J81" s="94">
        <f>IF('Backend Calcs Metric'!AA82="","",(ROUND((CONVERT('Backend Calcs Metric'!Z82,"ft","m")),5)))</f>
        <v>2.5399999999999999E-2</v>
      </c>
      <c r="L81" s="39">
        <f t="shared" ref="L81:L88" si="1">IF(G81="","",G81*12)</f>
        <v>16.947240000000001</v>
      </c>
    </row>
    <row r="82" spans="1:13" x14ac:dyDescent="0.25">
      <c r="A82" s="96">
        <f>IF('Backend Calcs Metric'!P83="","",(ROUND((CONVERT('Backend Calcs Metric'!P83,"in","mm")),0)))</f>
        <v>0</v>
      </c>
      <c r="B82" s="94">
        <f>IF('Backend Calcs Metric'!S83="","",(ROUND((CONVERT('Backend Calcs Metric'!S83,"ft3","m3")),5)))</f>
        <v>0</v>
      </c>
      <c r="C82" s="94">
        <f>IF('Backend Calcs Metric'!T83="","",(ROUND((CONVERT('Backend Calcs Metric'!T83,"ft3","m3")),5)))</f>
        <v>0</v>
      </c>
      <c r="D82" s="94">
        <f>IF('Backend Calcs Metric'!U83="","",(ROUND((CONVERT('Backend Calcs Metric'!U83,"ft3","m3")),5)))</f>
        <v>0</v>
      </c>
      <c r="E82" s="94">
        <f>IF('Backend Calcs Metric'!V83="","",(ROUND((CONVERT('Backend Calcs Metric'!V83,"ft3","m3")),5)))</f>
        <v>0</v>
      </c>
      <c r="F82" s="94">
        <f>IF('Backend Calcs Metric'!W83="","",(ROUND((CONVERT('Backend Calcs Metric'!W83,"ft3","m3")),5)))</f>
        <v>0</v>
      </c>
      <c r="G82" s="94">
        <f>IF('Backend Calcs Metric'!X83="","",(ROUND((CONVERT('Backend Calcs Metric'!X83,"ft3","m3")),5)))</f>
        <v>0</v>
      </c>
      <c r="H82" s="94">
        <f>IF('Backend Calcs Metric'!Y83="","",(ROUND((CONVERT('Backend Calcs Metric'!Y83,"ft3","m3")),5)))</f>
        <v>0</v>
      </c>
      <c r="I82" s="94">
        <f>IF('Backend Calcs Metric'!Y83="","",(ROUND((CONVERT('Backend Calcs Metric'!Y83,"ft3","m3")),2)))</f>
        <v>0</v>
      </c>
      <c r="J82" s="94">
        <f>IF('Backend Calcs Metric'!AA83="","",(ROUND((CONVERT('Backend Calcs Metric'!Z83,"ft","m")),5)))</f>
        <v>0</v>
      </c>
      <c r="L82" s="39">
        <f t="shared" si="1"/>
        <v>0</v>
      </c>
      <c r="M82" s="19"/>
    </row>
    <row r="83" spans="1:13" x14ac:dyDescent="0.25">
      <c r="A83" s="96" t="str">
        <f>IF('Backend Calcs Metric'!P84="","",(ROUND((CONVERT('Backend Calcs Metric'!P84,"in","mm")),0)))</f>
        <v/>
      </c>
      <c r="B83" s="94" t="str">
        <f>IF('Backend Calcs Metric'!S84="","",(ROUND((CONVERT('Backend Calcs Metric'!S84,"ft3","m3")),5)))</f>
        <v/>
      </c>
      <c r="C83" s="94" t="str">
        <f>IF('Backend Calcs Metric'!T84="","",(ROUND((CONVERT('Backend Calcs Metric'!T84,"ft3","m3")),5)))</f>
        <v/>
      </c>
      <c r="D83" s="94" t="str">
        <f>IF('Backend Calcs Metric'!U84="","",(ROUND((CONVERT('Backend Calcs Metric'!U84,"ft3","m3")),5)))</f>
        <v/>
      </c>
      <c r="E83" s="94" t="str">
        <f>IF('Backend Calcs Metric'!V84="","",(ROUND((CONVERT('Backend Calcs Metric'!V84,"ft3","m3")),5)))</f>
        <v/>
      </c>
      <c r="F83" s="94" t="e">
        <f>IF('Backend Calcs Metric'!W84="","",(ROUND((CONVERT('Backend Calcs Metric'!W84,"ft3","m3")),5)))</f>
        <v>#VALUE!</v>
      </c>
      <c r="G83" s="94" t="str">
        <f>IF('Backend Calcs Metric'!X84="","",(ROUND((CONVERT('Backend Calcs Metric'!X84,"ft3","m3")),5)))</f>
        <v/>
      </c>
      <c r="H83" s="94" t="str">
        <f>IF('Backend Calcs Metric'!Y84="","",(ROUND((CONVERT('Backend Calcs Metric'!Y84,"ft3","m3")),5)))</f>
        <v/>
      </c>
      <c r="I83" s="94" t="str">
        <f>IF('Backend Calcs Metric'!Y84="","",(ROUND((CONVERT('Backend Calcs Metric'!Y84,"ft3","m3")),2)))</f>
        <v/>
      </c>
      <c r="J83" s="94" t="str">
        <f>IF('Backend Calcs Metric'!AA84="","",(ROUND((CONVERT('Backend Calcs Metric'!Z84,"ft","m")),5)))</f>
        <v/>
      </c>
      <c r="L83" s="39" t="str">
        <f t="shared" si="1"/>
        <v/>
      </c>
    </row>
    <row r="84" spans="1:13" x14ac:dyDescent="0.25">
      <c r="A84" s="96" t="str">
        <f>IF('Backend Calcs Metric'!P85="","",(ROUND((CONVERT('Backend Calcs Metric'!P85,"in","mm")),0)))</f>
        <v/>
      </c>
      <c r="B84" s="94" t="str">
        <f>IF('Backend Calcs Metric'!S85="","",(ROUND((CONVERT('Backend Calcs Metric'!S85,"ft3","m3")),5)))</f>
        <v/>
      </c>
      <c r="C84" s="94" t="str">
        <f>IF('Backend Calcs Metric'!T85="","",(ROUND((CONVERT('Backend Calcs Metric'!T85,"ft3","m3")),5)))</f>
        <v/>
      </c>
      <c r="D84" s="94" t="str">
        <f>IF('Backend Calcs Metric'!U85="","",(ROUND((CONVERT('Backend Calcs Metric'!U85,"ft3","m3")),5)))</f>
        <v/>
      </c>
      <c r="E84" s="94" t="str">
        <f>IF('Backend Calcs Metric'!V85="","",(ROUND((CONVERT('Backend Calcs Metric'!V85,"ft3","m3")),5)))</f>
        <v/>
      </c>
      <c r="F84" s="94" t="e">
        <f>IF('Backend Calcs Metric'!W85="","",(ROUND((CONVERT('Backend Calcs Metric'!W85,"ft3","m3")),5)))</f>
        <v>#VALUE!</v>
      </c>
      <c r="G84" s="94" t="str">
        <f>IF('Backend Calcs Metric'!X85="","",(ROUND((CONVERT('Backend Calcs Metric'!X85,"ft3","m3")),5)))</f>
        <v/>
      </c>
      <c r="H84" s="94" t="str">
        <f>IF('Backend Calcs Metric'!Y85="","",(ROUND((CONVERT('Backend Calcs Metric'!Y85,"ft3","m3")),5)))</f>
        <v/>
      </c>
      <c r="I84" s="94" t="str">
        <f>IF('Backend Calcs Metric'!Y85="","",(ROUND((CONVERT('Backend Calcs Metric'!Y85,"ft3","m3")),2)))</f>
        <v/>
      </c>
      <c r="J84" s="94" t="str">
        <f>IF('Backend Calcs Metric'!AA85="","",(ROUND((CONVERT('Backend Calcs Metric'!Z85,"ft","m")),5)))</f>
        <v/>
      </c>
      <c r="L84" s="39" t="str">
        <f t="shared" si="1"/>
        <v/>
      </c>
    </row>
    <row r="85" spans="1:13" x14ac:dyDescent="0.25">
      <c r="A85" s="96" t="str">
        <f>IF('Backend Calcs Metric'!P86="","",(ROUND((CONVERT('Backend Calcs Metric'!P86,"in","mm")),0)))</f>
        <v/>
      </c>
      <c r="B85" s="94" t="str">
        <f>IF('Backend Calcs Metric'!S86="","",(ROUND((CONVERT('Backend Calcs Metric'!S86,"ft3","m3")),5)))</f>
        <v/>
      </c>
      <c r="C85" s="94" t="str">
        <f>IF('Backend Calcs Metric'!T86="","",(ROUND((CONVERT('Backend Calcs Metric'!T86,"ft3","m3")),5)))</f>
        <v/>
      </c>
      <c r="D85" s="94" t="str">
        <f>IF('Backend Calcs Metric'!U86="","",(ROUND((CONVERT('Backend Calcs Metric'!U86,"ft3","m3")),5)))</f>
        <v/>
      </c>
      <c r="E85" s="94" t="str">
        <f>IF('Backend Calcs Metric'!V86="","",(ROUND((CONVERT('Backend Calcs Metric'!V86,"ft3","m3")),5)))</f>
        <v/>
      </c>
      <c r="F85" s="94" t="e">
        <f>IF('Backend Calcs Metric'!W86="","",(ROUND((CONVERT('Backend Calcs Metric'!W86,"ft3","m3")),5)))</f>
        <v>#VALUE!</v>
      </c>
      <c r="G85" s="94" t="str">
        <f>IF('Backend Calcs Metric'!X86="","",(ROUND((CONVERT('Backend Calcs Metric'!X86,"ft3","m3")),5)))</f>
        <v/>
      </c>
      <c r="H85" s="94" t="str">
        <f>IF('Backend Calcs Metric'!Y86="","",(ROUND((CONVERT('Backend Calcs Metric'!Y86,"ft3","m3")),5)))</f>
        <v/>
      </c>
      <c r="I85" s="94" t="str">
        <f>IF('Backend Calcs Metric'!Y86="","",(ROUND((CONVERT('Backend Calcs Metric'!Y86,"ft3","m3")),2)))</f>
        <v/>
      </c>
      <c r="J85" s="94" t="str">
        <f>IF('Backend Calcs Metric'!AA86="","",(ROUND((CONVERT('Backend Calcs Metric'!Z86,"ft","m")),5)))</f>
        <v/>
      </c>
      <c r="L85" s="39" t="str">
        <f t="shared" si="1"/>
        <v/>
      </c>
    </row>
    <row r="86" spans="1:13" x14ac:dyDescent="0.25">
      <c r="A86" s="96" t="str">
        <f>IF('Backend Calcs Metric'!P87="","",(ROUND((CONVERT('Backend Calcs Metric'!P87,"in","mm")),0)))</f>
        <v/>
      </c>
      <c r="B86" s="94" t="str">
        <f>IF('Backend Calcs Metric'!S87="","",(ROUND((CONVERT('Backend Calcs Metric'!S87,"ft3","m3")),5)))</f>
        <v/>
      </c>
      <c r="C86" s="94" t="str">
        <f>IF('Backend Calcs Metric'!T87="","",(ROUND((CONVERT('Backend Calcs Metric'!T87,"ft3","m3")),5)))</f>
        <v/>
      </c>
      <c r="D86" s="94" t="str">
        <f>IF('Backend Calcs Metric'!U87="","",(ROUND((CONVERT('Backend Calcs Metric'!U87,"ft3","m3")),5)))</f>
        <v/>
      </c>
      <c r="E86" s="94" t="str">
        <f>IF('Backend Calcs Metric'!V87="","",(ROUND((CONVERT('Backend Calcs Metric'!V87,"ft3","m3")),5)))</f>
        <v/>
      </c>
      <c r="F86" s="94" t="e">
        <f>IF('Backend Calcs Metric'!W87="","",(ROUND((CONVERT('Backend Calcs Metric'!W87,"ft3","m3")),5)))</f>
        <v>#VALUE!</v>
      </c>
      <c r="G86" s="94" t="str">
        <f>IF('Backend Calcs Metric'!X87="","",(ROUND((CONVERT('Backend Calcs Metric'!X87,"ft3","m3")),5)))</f>
        <v/>
      </c>
      <c r="H86" s="94" t="str">
        <f>IF('Backend Calcs Metric'!Y87="","",(ROUND((CONVERT('Backend Calcs Metric'!Y87,"ft3","m3")),5)))</f>
        <v/>
      </c>
      <c r="I86" s="94" t="str">
        <f>IF('Backend Calcs Metric'!Y87="","",(ROUND((CONVERT('Backend Calcs Metric'!Y87,"ft3","m3")),2)))</f>
        <v/>
      </c>
      <c r="J86" s="94" t="str">
        <f>IF('Backend Calcs Metric'!AA87="","",(ROUND((CONVERT('Backend Calcs Metric'!Z87,"ft","m")),5)))</f>
        <v/>
      </c>
      <c r="L86" s="39" t="str">
        <f t="shared" si="1"/>
        <v/>
      </c>
    </row>
    <row r="87" spans="1:13" x14ac:dyDescent="0.25">
      <c r="A87" s="96" t="str">
        <f>IF('Backend Calcs Metric'!P88="","",(ROUND((CONVERT('Backend Calcs Metric'!P88,"in","mm")),0)))</f>
        <v/>
      </c>
      <c r="B87" s="94" t="str">
        <f>IF('Backend Calcs Metric'!S88="","",(ROUND((CONVERT('Backend Calcs Metric'!S88,"ft3","m3")),5)))</f>
        <v/>
      </c>
      <c r="C87" s="94" t="str">
        <f>IF('Backend Calcs Metric'!T88="","",(ROUND((CONVERT('Backend Calcs Metric'!T88,"ft3","m3")),5)))</f>
        <v/>
      </c>
      <c r="D87" s="94" t="str">
        <f>IF('Backend Calcs Metric'!U88="","",(ROUND((CONVERT('Backend Calcs Metric'!U88,"ft3","m3")),5)))</f>
        <v/>
      </c>
      <c r="E87" s="94" t="str">
        <f>IF('Backend Calcs Metric'!V88="","",(ROUND((CONVERT('Backend Calcs Metric'!V88,"ft3","m3")),5)))</f>
        <v/>
      </c>
      <c r="F87" s="94" t="e">
        <f>IF('Backend Calcs Metric'!W88="","",(ROUND((CONVERT('Backend Calcs Metric'!W88,"ft3","m3")),5)))</f>
        <v>#VALUE!</v>
      </c>
      <c r="G87" s="94" t="str">
        <f>IF('Backend Calcs Metric'!X88="","",(ROUND((CONVERT('Backend Calcs Metric'!X88,"ft3","m3")),5)))</f>
        <v/>
      </c>
      <c r="H87" s="94" t="str">
        <f>IF('Backend Calcs Metric'!Y88="","",(ROUND((CONVERT('Backend Calcs Metric'!Y88,"ft3","m3")),5)))</f>
        <v/>
      </c>
      <c r="I87" s="94" t="str">
        <f>IF('Backend Calcs Metric'!Y88="","",(ROUND((CONVERT('Backend Calcs Metric'!Y88,"ft3","m3")),2)))</f>
        <v/>
      </c>
      <c r="J87" s="94" t="str">
        <f>IF('Backend Calcs Metric'!AA88="","",(ROUND((CONVERT('Backend Calcs Metric'!Z88,"ft","m")),5)))</f>
        <v/>
      </c>
      <c r="L87" s="39" t="str">
        <f t="shared" si="1"/>
        <v/>
      </c>
    </row>
    <row r="88" spans="1:13" x14ac:dyDescent="0.25">
      <c r="A88" s="96" t="str">
        <f>IF('Backend Calcs Metric'!P89="","",(ROUND((CONVERT('Backend Calcs Metric'!P89,"in","mm")),0)))</f>
        <v/>
      </c>
      <c r="B88" s="94" t="str">
        <f>IF('Backend Calcs Metric'!S89="","",(ROUND((CONVERT('Backend Calcs Metric'!S89,"ft3","m3")),5)))</f>
        <v/>
      </c>
      <c r="C88" s="94" t="str">
        <f>IF('Backend Calcs Metric'!T89="","",(ROUND((CONVERT('Backend Calcs Metric'!T89,"ft3","m3")),5)))</f>
        <v/>
      </c>
      <c r="D88" s="94" t="str">
        <f>IF('Backend Calcs Metric'!U89="","",(ROUND((CONVERT('Backend Calcs Metric'!U89,"ft3","m3")),5)))</f>
        <v/>
      </c>
      <c r="E88" s="94" t="str">
        <f>IF('Backend Calcs Metric'!V89="","",(ROUND((CONVERT('Backend Calcs Metric'!V89,"ft3","m3")),5)))</f>
        <v/>
      </c>
      <c r="F88" s="94" t="e">
        <f>IF('Backend Calcs Metric'!W89="","",(ROUND((CONVERT('Backend Calcs Metric'!W89,"ft3","m3")),5)))</f>
        <v>#VALUE!</v>
      </c>
      <c r="G88" s="94" t="str">
        <f>IF('Backend Calcs Metric'!X89="","",(ROUND((CONVERT('Backend Calcs Metric'!X89,"ft3","m3")),5)))</f>
        <v/>
      </c>
      <c r="H88" s="94" t="str">
        <f>IF('Backend Calcs Metric'!Y89="","",(ROUND((CONVERT('Backend Calcs Metric'!Y89,"ft3","m3")),5)))</f>
        <v/>
      </c>
      <c r="I88" s="94" t="str">
        <f>IF('Backend Calcs Metric'!Y89="","",(ROUND((CONVERT('Backend Calcs Metric'!Y89,"ft3","m3")),2)))</f>
        <v/>
      </c>
      <c r="J88" s="94" t="str">
        <f>IF('Backend Calcs Metric'!AA89="","",(ROUND((CONVERT('Backend Calcs Metric'!Z89,"ft","m")),5)))</f>
        <v/>
      </c>
      <c r="L88" s="39" t="str">
        <f t="shared" si="1"/>
        <v/>
      </c>
    </row>
    <row r="89" spans="1:13" x14ac:dyDescent="0.25">
      <c r="A89" s="96" t="str">
        <f>IF('Backend Calcs Metric'!P90="","",(ROUND((CONVERT('Backend Calcs Metric'!P90,"in","mm")),0)))</f>
        <v/>
      </c>
      <c r="B89" s="94" t="str">
        <f>IF('Backend Calcs Metric'!S90="","",(ROUND((CONVERT('Backend Calcs Metric'!S90,"ft3","m3")),5)))</f>
        <v/>
      </c>
      <c r="C89" s="94" t="str">
        <f>IF('Backend Calcs Metric'!T90="","",(ROUND((CONVERT('Backend Calcs Metric'!T90,"ft3","m3")),5)))</f>
        <v/>
      </c>
      <c r="D89" s="94" t="str">
        <f>IF('Backend Calcs Metric'!U90="","",(ROUND((CONVERT('Backend Calcs Metric'!U90,"ft3","m3")),5)))</f>
        <v/>
      </c>
      <c r="E89" s="94" t="str">
        <f>IF('Backend Calcs Metric'!V90="","",(ROUND((CONVERT('Backend Calcs Metric'!V90,"ft3","m3")),5)))</f>
        <v/>
      </c>
      <c r="F89" s="94" t="e">
        <f>IF('Backend Calcs Metric'!W90="","",(ROUND((CONVERT('Backend Calcs Metric'!W90,"ft3","m3")),5)))</f>
        <v>#VALUE!</v>
      </c>
      <c r="G89" s="94" t="str">
        <f>IF('Backend Calcs Metric'!X90="","",(ROUND((CONVERT('Backend Calcs Metric'!X90,"ft3","m3")),5)))</f>
        <v/>
      </c>
      <c r="H89" s="94" t="str">
        <f>IF('Backend Calcs Metric'!Y90="","",(ROUND((CONVERT('Backend Calcs Metric'!Y90,"ft3","m3")),5)))</f>
        <v/>
      </c>
      <c r="I89" s="94" t="str">
        <f>IF('Backend Calcs Metric'!Y90="","",(ROUND((CONVERT('Backend Calcs Metric'!Y90,"ft3","m3")),2)))</f>
        <v/>
      </c>
      <c r="J89" s="94" t="str">
        <f>IF('Backend Calcs Metric'!AA90="","",(ROUND((CONVERT('Backend Calcs Metric'!Z90,"ft","m")),5)))</f>
        <v/>
      </c>
    </row>
    <row r="90" spans="1:13" x14ac:dyDescent="0.25">
      <c r="A90" s="96" t="str">
        <f>IF('Backend Calcs Metric'!P91="","",(ROUND((CONVERT('Backend Calcs Metric'!P91,"in","mm")),0)))</f>
        <v/>
      </c>
      <c r="B90" s="94" t="str">
        <f>IF('Backend Calcs Metric'!S91="","",(ROUND((CONVERT('Backend Calcs Metric'!S91,"ft3","m3")),5)))</f>
        <v/>
      </c>
      <c r="C90" s="94" t="str">
        <f>IF('Backend Calcs Metric'!T91="","",(ROUND((CONVERT('Backend Calcs Metric'!T91,"ft3","m3")),5)))</f>
        <v/>
      </c>
      <c r="D90" s="94" t="str">
        <f>IF('Backend Calcs Metric'!U91="","",(ROUND((CONVERT('Backend Calcs Metric'!U91,"ft3","m3")),5)))</f>
        <v/>
      </c>
      <c r="E90" s="94" t="str">
        <f>IF('Backend Calcs Metric'!V91="","",(ROUND((CONVERT('Backend Calcs Metric'!V91,"ft3","m3")),5)))</f>
        <v/>
      </c>
      <c r="F90" s="94" t="e">
        <f>IF('Backend Calcs Metric'!W91="","",(ROUND((CONVERT('Backend Calcs Metric'!W91,"ft3","m3")),5)))</f>
        <v>#VALUE!</v>
      </c>
      <c r="G90" s="94" t="str">
        <f>IF('Backend Calcs Metric'!X91="","",(ROUND((CONVERT('Backend Calcs Metric'!X91,"ft3","m3")),5)))</f>
        <v/>
      </c>
      <c r="H90" s="94" t="str">
        <f>IF('Backend Calcs Metric'!Y91="","",(ROUND((CONVERT('Backend Calcs Metric'!Y91,"ft3","m3")),5)))</f>
        <v/>
      </c>
      <c r="I90" s="94" t="str">
        <f>IF('Backend Calcs Metric'!Y91="","",(ROUND((CONVERT('Backend Calcs Metric'!Y91,"ft3","m3")),2)))</f>
        <v/>
      </c>
      <c r="J90" s="94" t="str">
        <f>IF('Backend Calcs Metric'!AA91="","",(ROUND((CONVERT('Backend Calcs Metric'!Z91,"ft","m")),5)))</f>
        <v/>
      </c>
    </row>
    <row r="91" spans="1:13" x14ac:dyDescent="0.25">
      <c r="A91" s="96" t="str">
        <f>IF('Backend Calcs Metric'!P92="","",(ROUND((CONVERT('Backend Calcs Metric'!P92,"in","mm")),0)))</f>
        <v/>
      </c>
      <c r="B91" s="94" t="str">
        <f>IF('Backend Calcs Metric'!S92="","",(ROUND((CONVERT('Backend Calcs Metric'!S92,"ft3","m3")),5)))</f>
        <v/>
      </c>
      <c r="C91" s="94" t="str">
        <f>IF('Backend Calcs Metric'!T92="","",(ROUND((CONVERT('Backend Calcs Metric'!T92,"ft3","m3")),5)))</f>
        <v/>
      </c>
      <c r="D91" s="94" t="str">
        <f>IF('Backend Calcs Metric'!U92="","",(ROUND((CONVERT('Backend Calcs Metric'!U92,"ft3","m3")),5)))</f>
        <v/>
      </c>
      <c r="E91" s="94" t="str">
        <f>IF('Backend Calcs Metric'!V92="","",(ROUND((CONVERT('Backend Calcs Metric'!V92,"ft3","m3")),5)))</f>
        <v/>
      </c>
      <c r="F91" s="94" t="e">
        <f>IF('Backend Calcs Metric'!W92="","",(ROUND((CONVERT('Backend Calcs Metric'!W92,"ft3","m3")),5)))</f>
        <v>#VALUE!</v>
      </c>
      <c r="G91" s="94" t="str">
        <f>IF('Backend Calcs Metric'!X92="","",(ROUND((CONVERT('Backend Calcs Metric'!X92,"ft3","m3")),5)))</f>
        <v/>
      </c>
      <c r="H91" s="94" t="str">
        <f>IF('Backend Calcs Metric'!Y92="","",(ROUND((CONVERT('Backend Calcs Metric'!Y92,"ft3","m3")),5)))</f>
        <v/>
      </c>
      <c r="I91" s="94" t="str">
        <f>IF('Backend Calcs Metric'!Y92="","",(ROUND((CONVERT('Backend Calcs Metric'!Y92,"ft3","m3")),2)))</f>
        <v/>
      </c>
      <c r="J91" s="94" t="str">
        <f>IF('Backend Calcs Metric'!AA92="","",(ROUND((CONVERT('Backend Calcs Metric'!Z92,"ft","m")),5)))</f>
        <v/>
      </c>
    </row>
    <row r="92" spans="1:13" x14ac:dyDescent="0.25">
      <c r="A92" s="96" t="str">
        <f>IF('Backend Calcs Metric'!P93="","",(ROUND((CONVERT('Backend Calcs Metric'!P93,"in","mm")),0)))</f>
        <v/>
      </c>
      <c r="B92" s="94" t="str">
        <f>IF('Backend Calcs Metric'!S93="","",(ROUND((CONVERT('Backend Calcs Metric'!S93,"ft3","m3")),5)))</f>
        <v/>
      </c>
      <c r="C92" s="94" t="str">
        <f>IF('Backend Calcs Metric'!T93="","",(ROUND((CONVERT('Backend Calcs Metric'!T93,"ft3","m3")),5)))</f>
        <v/>
      </c>
      <c r="D92" s="94" t="str">
        <f>IF('Backend Calcs Metric'!U93="","",(ROUND((CONVERT('Backend Calcs Metric'!U93,"ft3","m3")),5)))</f>
        <v/>
      </c>
      <c r="E92" s="94" t="str">
        <f>IF('Backend Calcs Metric'!V93="","",(ROUND((CONVERT('Backend Calcs Metric'!V93,"ft3","m3")),5)))</f>
        <v/>
      </c>
      <c r="F92" s="94" t="e">
        <f>IF('Backend Calcs Metric'!W93="","",(ROUND((CONVERT('Backend Calcs Metric'!W93,"ft3","m3")),5)))</f>
        <v>#VALUE!</v>
      </c>
      <c r="G92" s="94" t="str">
        <f>IF('Backend Calcs Metric'!X93="","",(ROUND((CONVERT('Backend Calcs Metric'!X93,"ft3","m3")),5)))</f>
        <v/>
      </c>
      <c r="H92" s="94" t="str">
        <f>IF('Backend Calcs Metric'!Y93="","",(ROUND((CONVERT('Backend Calcs Metric'!Y93,"ft3","m3")),5)))</f>
        <v/>
      </c>
      <c r="I92" s="94" t="str">
        <f>IF('Backend Calcs Metric'!Y93="","",(ROUND((CONVERT('Backend Calcs Metric'!Y93,"ft3","m3")),2)))</f>
        <v/>
      </c>
      <c r="J92" s="94" t="str">
        <f>IF('Backend Calcs Metric'!AA93="","",(ROUND((CONVERT('Backend Calcs Metric'!Z93,"ft","m")),5)))</f>
        <v/>
      </c>
    </row>
    <row r="93" spans="1:13" x14ac:dyDescent="0.25">
      <c r="A93" s="96" t="str">
        <f>IF('Backend Calcs Metric'!P94="","",(ROUND((CONVERT('Backend Calcs Metric'!P94,"in","mm")),0)))</f>
        <v/>
      </c>
      <c r="B93" s="94" t="str">
        <f>IF('Backend Calcs Metric'!S94="","",(ROUND((CONVERT('Backend Calcs Metric'!S94,"ft3","m3")),5)))</f>
        <v/>
      </c>
      <c r="C93" s="94" t="str">
        <f>IF('Backend Calcs Metric'!T94="","",(ROUND((CONVERT('Backend Calcs Metric'!T94,"ft3","m3")),5)))</f>
        <v/>
      </c>
      <c r="D93" s="94" t="str">
        <f>IF('Backend Calcs Metric'!U94="","",(ROUND((CONVERT('Backend Calcs Metric'!U94,"ft3","m3")),5)))</f>
        <v/>
      </c>
      <c r="E93" s="94" t="str">
        <f>IF('Backend Calcs Metric'!V94="","",(ROUND((CONVERT('Backend Calcs Metric'!V94,"ft3","m3")),5)))</f>
        <v/>
      </c>
      <c r="F93" s="94" t="e">
        <f>IF('Backend Calcs Metric'!W94="","",(ROUND((CONVERT('Backend Calcs Metric'!W94,"ft3","m3")),5)))</f>
        <v>#VALUE!</v>
      </c>
      <c r="G93" s="94" t="str">
        <f>IF('Backend Calcs Metric'!X94="","",(ROUND((CONVERT('Backend Calcs Metric'!X94,"ft3","m3")),5)))</f>
        <v/>
      </c>
      <c r="H93" s="94" t="str">
        <f>IF('Backend Calcs Metric'!Y94="","",(ROUND((CONVERT('Backend Calcs Metric'!Y94,"ft3","m3")),5)))</f>
        <v/>
      </c>
      <c r="I93" s="94" t="str">
        <f>IF('Backend Calcs Metric'!Y94="","",(ROUND((CONVERT('Backend Calcs Metric'!Y94,"ft3","m3")),2)))</f>
        <v/>
      </c>
      <c r="J93" s="94" t="str">
        <f>IF('Backend Calcs Metric'!AA94="","",(ROUND((CONVERT('Backend Calcs Metric'!Z94,"ft","m")),5)))</f>
        <v/>
      </c>
    </row>
    <row r="94" spans="1:13" x14ac:dyDescent="0.25">
      <c r="A94" s="96" t="str">
        <f>IF('Backend Calcs Metric'!P95="","",(ROUND((CONVERT('Backend Calcs Metric'!P95,"in","mm")),0)))</f>
        <v/>
      </c>
      <c r="B94" s="94" t="str">
        <f>IF('Backend Calcs Metric'!S95="","",(ROUND((CONVERT('Backend Calcs Metric'!S95,"ft3","m3")),5)))</f>
        <v/>
      </c>
      <c r="C94" s="94" t="str">
        <f>IF('Backend Calcs Metric'!T95="","",(ROUND((CONVERT('Backend Calcs Metric'!T95,"ft3","m3")),5)))</f>
        <v/>
      </c>
      <c r="D94" s="94" t="str">
        <f>IF('Backend Calcs Metric'!U95="","",(ROUND((CONVERT('Backend Calcs Metric'!U95,"ft3","m3")),5)))</f>
        <v/>
      </c>
      <c r="E94" s="94" t="str">
        <f>IF('Backend Calcs Metric'!V95="","",(ROUND((CONVERT('Backend Calcs Metric'!V95,"ft3","m3")),5)))</f>
        <v/>
      </c>
      <c r="F94" s="94" t="e">
        <f>IF('Backend Calcs Metric'!W95="","",(ROUND((CONVERT('Backend Calcs Metric'!W95,"ft3","m3")),5)))</f>
        <v>#VALUE!</v>
      </c>
      <c r="G94" s="94" t="str">
        <f>IF('Backend Calcs Metric'!X95="","",(ROUND((CONVERT('Backend Calcs Metric'!X95,"ft3","m3")),5)))</f>
        <v/>
      </c>
      <c r="H94" s="94" t="str">
        <f>IF('Backend Calcs Metric'!Y95="","",(ROUND((CONVERT('Backend Calcs Metric'!Y95,"ft3","m3")),5)))</f>
        <v/>
      </c>
      <c r="I94" s="94" t="str">
        <f>IF('Backend Calcs Metric'!Y95="","",(ROUND((CONVERT('Backend Calcs Metric'!Y95,"ft3","m3")),2)))</f>
        <v/>
      </c>
      <c r="J94" s="94" t="str">
        <f>IF('Backend Calcs Metric'!AA95="","",(ROUND((CONVERT('Backend Calcs Metric'!Z95,"ft","m")),5)))</f>
        <v/>
      </c>
    </row>
    <row r="95" spans="1:13" x14ac:dyDescent="0.25">
      <c r="A95" s="96" t="str">
        <f>IF('Backend Calcs Metric'!P96="","",(ROUND((CONVERT('Backend Calcs Metric'!P96,"in","mm")),0)))</f>
        <v/>
      </c>
      <c r="B95" s="94" t="str">
        <f>IF('Backend Calcs Metric'!S96="","",(ROUND((CONVERT('Backend Calcs Metric'!S96,"ft3","m3")),5)))</f>
        <v/>
      </c>
      <c r="C95" s="94" t="str">
        <f>IF('Backend Calcs Metric'!T96="","",(ROUND((CONVERT('Backend Calcs Metric'!T96,"ft3","m3")),5)))</f>
        <v/>
      </c>
      <c r="D95" s="94" t="str">
        <f>IF('Backend Calcs Metric'!U96="","",(ROUND((CONVERT('Backend Calcs Metric'!U96,"ft3","m3")),5)))</f>
        <v/>
      </c>
      <c r="E95" s="94" t="str">
        <f>IF('Backend Calcs Metric'!V96="","",(ROUND((CONVERT('Backend Calcs Metric'!V96,"ft3","m3")),5)))</f>
        <v/>
      </c>
      <c r="F95" s="94" t="e">
        <f>IF('Backend Calcs Metric'!W96="","",(ROUND((CONVERT('Backend Calcs Metric'!W96,"ft3","m3")),5)))</f>
        <v>#VALUE!</v>
      </c>
      <c r="G95" s="94" t="str">
        <f>IF('Backend Calcs Metric'!X96="","",(ROUND((CONVERT('Backend Calcs Metric'!X96,"ft3","m3")),5)))</f>
        <v/>
      </c>
      <c r="H95" s="94" t="str">
        <f>IF('Backend Calcs Metric'!Y96="","",(ROUND((CONVERT('Backend Calcs Metric'!Y96,"ft3","m3")),5)))</f>
        <v/>
      </c>
      <c r="I95" s="94" t="str">
        <f>IF('Backend Calcs Metric'!Y96="","",(ROUND((CONVERT('Backend Calcs Metric'!Y96,"ft3","m3")),2)))</f>
        <v/>
      </c>
      <c r="J95" s="94" t="str">
        <f>IF('Backend Calcs Metric'!AA96="","",(ROUND((CONVERT('Backend Calcs Metric'!Z96,"ft","m")),5)))</f>
        <v/>
      </c>
    </row>
    <row r="96" spans="1:13" x14ac:dyDescent="0.25">
      <c r="A96" s="96" t="str">
        <f>IF('Backend Calcs Metric'!P97="","",(ROUND((CONVERT('Backend Calcs Metric'!P97,"in","mm")),0)))</f>
        <v/>
      </c>
      <c r="B96" s="94" t="str">
        <f>IF('Backend Calcs Metric'!S97="","",(ROUND((CONVERT('Backend Calcs Metric'!S97,"ft3","m3")),5)))</f>
        <v/>
      </c>
      <c r="C96" s="94" t="str">
        <f>IF('Backend Calcs Metric'!T97="","",(ROUND((CONVERT('Backend Calcs Metric'!T97,"ft3","m3")),5)))</f>
        <v/>
      </c>
      <c r="D96" s="94" t="str">
        <f>IF('Backend Calcs Metric'!U97="","",(ROUND((CONVERT('Backend Calcs Metric'!U97,"ft3","m3")),5)))</f>
        <v/>
      </c>
      <c r="E96" s="94" t="str">
        <f>IF('Backend Calcs Metric'!V97="","",(ROUND((CONVERT('Backend Calcs Metric'!V97,"ft3","m3")),5)))</f>
        <v/>
      </c>
      <c r="F96" s="94" t="e">
        <f>IF('Backend Calcs Metric'!W97="","",(ROUND((CONVERT('Backend Calcs Metric'!W97,"ft3","m3")),5)))</f>
        <v>#VALUE!</v>
      </c>
      <c r="G96" s="94" t="str">
        <f>IF('Backend Calcs Metric'!X97="","",(ROUND((CONVERT('Backend Calcs Metric'!X97,"ft3","m3")),5)))</f>
        <v/>
      </c>
      <c r="H96" s="94" t="str">
        <f>IF('Backend Calcs Metric'!Y97="","",(ROUND((CONVERT('Backend Calcs Metric'!Y97,"ft3","m3")),5)))</f>
        <v/>
      </c>
      <c r="I96" s="94" t="str">
        <f>IF('Backend Calcs Metric'!Y97="","",(ROUND((CONVERT('Backend Calcs Metric'!Y97,"ft3","m3")),2)))</f>
        <v/>
      </c>
      <c r="J96" s="94" t="str">
        <f>IF('Backend Calcs Metric'!AA97="","",(ROUND((CONVERT('Backend Calcs Metric'!Z97,"ft","m")),5)))</f>
        <v/>
      </c>
    </row>
    <row r="97" spans="1:10" x14ac:dyDescent="0.25">
      <c r="A97" s="96" t="str">
        <f>IF('Backend Calcs Metric'!P98="","",(ROUND((CONVERT('Backend Calcs Metric'!P98,"in","mm")),0)))</f>
        <v/>
      </c>
      <c r="B97" s="94" t="str">
        <f>IF('Backend Calcs Metric'!S98="","",(ROUND((CONVERT('Backend Calcs Metric'!S98,"ft3","m3")),5)))</f>
        <v/>
      </c>
      <c r="C97" s="94" t="str">
        <f>IF('Backend Calcs Metric'!T98="","",(ROUND((CONVERT('Backend Calcs Metric'!T98,"ft3","m3")),5)))</f>
        <v/>
      </c>
      <c r="D97" s="94" t="str">
        <f>IF('Backend Calcs Metric'!U98="","",(ROUND((CONVERT('Backend Calcs Metric'!U98,"ft3","m3")),5)))</f>
        <v/>
      </c>
      <c r="E97" s="94" t="str">
        <f>IF('Backend Calcs Metric'!V98="","",(ROUND((CONVERT('Backend Calcs Metric'!V98,"ft3","m3")),5)))</f>
        <v/>
      </c>
      <c r="F97" s="94" t="e">
        <f>IF('Backend Calcs Metric'!W98="","",(ROUND((CONVERT('Backend Calcs Metric'!W98,"ft3","m3")),5)))</f>
        <v>#VALUE!</v>
      </c>
      <c r="G97" s="94" t="str">
        <f>IF('Backend Calcs Metric'!X98="","",(ROUND((CONVERT('Backend Calcs Metric'!X98,"ft3","m3")),5)))</f>
        <v/>
      </c>
      <c r="H97" s="94" t="str">
        <f>IF('Backend Calcs Metric'!Y98="","",(ROUND((CONVERT('Backend Calcs Metric'!Y98,"ft3","m3")),5)))</f>
        <v/>
      </c>
      <c r="I97" s="94" t="str">
        <f>IF('Backend Calcs Metric'!Y98="","",(ROUND((CONVERT('Backend Calcs Metric'!Y98,"ft3","m3")),2)))</f>
        <v/>
      </c>
      <c r="J97" s="94" t="str">
        <f>IF('Backend Calcs Metric'!AA98="","",(ROUND((CONVERT('Backend Calcs Metric'!Z98,"ft","m")),5)))</f>
        <v/>
      </c>
    </row>
    <row r="98" spans="1:10" x14ac:dyDescent="0.25">
      <c r="A98" s="96" t="str">
        <f>IF('Backend Calcs Metric'!P99="","",(ROUND((CONVERT('Backend Calcs Metric'!P99,"in","mm")),0)))</f>
        <v/>
      </c>
      <c r="B98" s="94" t="str">
        <f>IF('Backend Calcs Metric'!S99="","",(ROUND((CONVERT('Backend Calcs Metric'!S99,"ft3","m3")),5)))</f>
        <v/>
      </c>
      <c r="C98" s="94" t="str">
        <f>IF('Backend Calcs Metric'!T99="","",(ROUND((CONVERT('Backend Calcs Metric'!T99,"ft3","m3")),5)))</f>
        <v/>
      </c>
      <c r="D98" s="94" t="str">
        <f>IF('Backend Calcs Metric'!U99="","",(ROUND((CONVERT('Backend Calcs Metric'!U99,"ft3","m3")),5)))</f>
        <v/>
      </c>
      <c r="E98" s="94" t="str">
        <f>IF('Backend Calcs Metric'!V99="","",(ROUND((CONVERT('Backend Calcs Metric'!V99,"ft3","m3")),5)))</f>
        <v/>
      </c>
      <c r="F98" s="94" t="e">
        <f>IF('Backend Calcs Metric'!W99="","",(ROUND((CONVERT('Backend Calcs Metric'!W99,"ft3","m3")),5)))</f>
        <v>#VALUE!</v>
      </c>
      <c r="G98" s="94" t="str">
        <f>IF('Backend Calcs Metric'!X99="","",(ROUND((CONVERT('Backend Calcs Metric'!X99,"ft3","m3")),5)))</f>
        <v/>
      </c>
      <c r="H98" s="94" t="str">
        <f>IF('Backend Calcs Metric'!Y99="","",(ROUND((CONVERT('Backend Calcs Metric'!Y99,"ft3","m3")),5)))</f>
        <v/>
      </c>
      <c r="I98" s="94" t="str">
        <f>IF('Backend Calcs Metric'!Y99="","",(ROUND((CONVERT('Backend Calcs Metric'!Y99,"ft3","m3")),2)))</f>
        <v/>
      </c>
      <c r="J98" s="94" t="str">
        <f>IF('Backend Calcs Metric'!AA99="","",(ROUND((CONVERT('Backend Calcs Metric'!Z99,"ft","m")),5)))</f>
        <v/>
      </c>
    </row>
    <row r="99" spans="1:10" x14ac:dyDescent="0.25">
      <c r="A99" s="96" t="str">
        <f>IF('Backend Calcs Metric'!P100="","",(ROUND((CONVERT('Backend Calcs Metric'!P100,"in","mm")),0)))</f>
        <v/>
      </c>
      <c r="B99" s="94" t="str">
        <f>IF('Backend Calcs Metric'!S100="","",(ROUND((CONVERT('Backend Calcs Metric'!S100,"ft3","m3")),5)))</f>
        <v/>
      </c>
      <c r="C99" s="94" t="str">
        <f>IF('Backend Calcs Metric'!T100="","",(ROUND((CONVERT('Backend Calcs Metric'!T100,"ft3","m3")),5)))</f>
        <v/>
      </c>
      <c r="D99" s="94" t="str">
        <f>IF('Backend Calcs Metric'!U100="","",(ROUND((CONVERT('Backend Calcs Metric'!U100,"ft3","m3")),5)))</f>
        <v/>
      </c>
      <c r="E99" s="94" t="str">
        <f>IF('Backend Calcs Metric'!V100="","",(ROUND((CONVERT('Backend Calcs Metric'!V100,"ft3","m3")),5)))</f>
        <v/>
      </c>
      <c r="F99" s="94" t="e">
        <f>IF('Backend Calcs Metric'!W100="","",(ROUND((CONVERT('Backend Calcs Metric'!W100,"ft3","m3")),5)))</f>
        <v>#VALUE!</v>
      </c>
      <c r="G99" s="94" t="str">
        <f>IF('Backend Calcs Metric'!X100="","",(ROUND((CONVERT('Backend Calcs Metric'!X100,"ft3","m3")),5)))</f>
        <v/>
      </c>
      <c r="H99" s="94" t="str">
        <f>IF('Backend Calcs Metric'!Y100="","",(ROUND((CONVERT('Backend Calcs Metric'!Y100,"ft3","m3")),5)))</f>
        <v/>
      </c>
      <c r="I99" s="94" t="str">
        <f>IF('Backend Calcs Metric'!Y100="","",(ROUND((CONVERT('Backend Calcs Metric'!Y100,"ft3","m3")),2)))</f>
        <v/>
      </c>
      <c r="J99" s="94" t="str">
        <f>IF('Backend Calcs Metric'!AA100="","",(ROUND((CONVERT('Backend Calcs Metric'!Z100,"ft","m")),5)))</f>
        <v/>
      </c>
    </row>
    <row r="100" spans="1:10" x14ac:dyDescent="0.25">
      <c r="A100" s="96" t="str">
        <f>IF('Backend Calcs Metric'!P101="","",(ROUND((CONVERT('Backend Calcs Metric'!P101,"in","mm")),0)))</f>
        <v/>
      </c>
      <c r="B100" s="94" t="str">
        <f>IF('Backend Calcs Metric'!S101="","",(ROUND((CONVERT('Backend Calcs Metric'!S101,"ft3","m3")),5)))</f>
        <v/>
      </c>
      <c r="C100" s="94" t="str">
        <f>IF('Backend Calcs Metric'!T101="","",(ROUND((CONVERT('Backend Calcs Metric'!T101,"ft3","m3")),5)))</f>
        <v/>
      </c>
      <c r="D100" s="94" t="str">
        <f>IF('Backend Calcs Metric'!U101="","",(ROUND((CONVERT('Backend Calcs Metric'!U101,"ft3","m3")),5)))</f>
        <v/>
      </c>
      <c r="E100" s="94" t="str">
        <f>IF('Backend Calcs Metric'!V101="","",(ROUND((CONVERT('Backend Calcs Metric'!V101,"ft3","m3")),5)))</f>
        <v/>
      </c>
      <c r="F100" s="94" t="e">
        <f>IF('Backend Calcs Metric'!W101="","",(ROUND((CONVERT('Backend Calcs Metric'!W101,"ft3","m3")),5)))</f>
        <v>#VALUE!</v>
      </c>
      <c r="G100" s="94" t="str">
        <f>IF('Backend Calcs Metric'!X101="","",(ROUND((CONVERT('Backend Calcs Metric'!X101,"ft3","m3")),5)))</f>
        <v/>
      </c>
      <c r="H100" s="94" t="str">
        <f>IF('Backend Calcs Metric'!Y101="","",(ROUND((CONVERT('Backend Calcs Metric'!Y101,"ft3","m3")),5)))</f>
        <v/>
      </c>
      <c r="I100" s="94" t="str">
        <f>IF('Backend Calcs Metric'!Y101="","",(ROUND((CONVERT('Backend Calcs Metric'!Y101,"ft3","m3")),2)))</f>
        <v/>
      </c>
      <c r="J100" s="94" t="str">
        <f>IF('Backend Calcs Metric'!AA101="","",(ROUND((CONVERT('Backend Calcs Metric'!Z101,"ft","m")),5)))</f>
        <v/>
      </c>
    </row>
    <row r="101" spans="1:10" x14ac:dyDescent="0.25">
      <c r="A101" s="96" t="str">
        <f>IF('Backend Calcs Metric'!P102="","",(ROUND((CONVERT('Backend Calcs Metric'!P102,"in","mm")),0)))</f>
        <v/>
      </c>
      <c r="B101" s="94" t="str">
        <f>IF('Backend Calcs Metric'!S102="","",(ROUND((CONVERT('Backend Calcs Metric'!S102,"ft3","m3")),5)))</f>
        <v/>
      </c>
      <c r="C101" s="94" t="str">
        <f>IF('Backend Calcs Metric'!T102="","",(ROUND((CONVERT('Backend Calcs Metric'!T102,"ft3","m3")),5)))</f>
        <v/>
      </c>
      <c r="D101" s="94" t="str">
        <f>IF('Backend Calcs Metric'!U102="","",(ROUND((CONVERT('Backend Calcs Metric'!U102,"ft3","m3")),5)))</f>
        <v/>
      </c>
      <c r="E101" s="94" t="str">
        <f>IF('Backend Calcs Metric'!V102="","",(ROUND((CONVERT('Backend Calcs Metric'!V102,"ft3","m3")),5)))</f>
        <v/>
      </c>
      <c r="F101" s="94" t="e">
        <f>IF('Backend Calcs Metric'!W102="","",(ROUND((CONVERT('Backend Calcs Metric'!W102,"ft3","m3")),5)))</f>
        <v>#VALUE!</v>
      </c>
      <c r="G101" s="94" t="str">
        <f>IF('Backend Calcs Metric'!X102="","",(ROUND((CONVERT('Backend Calcs Metric'!X102,"ft3","m3")),5)))</f>
        <v/>
      </c>
      <c r="H101" s="94" t="str">
        <f>IF('Backend Calcs Metric'!Y102="","",(ROUND((CONVERT('Backend Calcs Metric'!Y102,"ft3","m3")),5)))</f>
        <v/>
      </c>
      <c r="I101" s="94" t="str">
        <f>IF('Backend Calcs Metric'!Y102="","",(ROUND((CONVERT('Backend Calcs Metric'!Y102,"ft3","m3")),2)))</f>
        <v/>
      </c>
      <c r="J101" s="94" t="str">
        <f>IF('Backend Calcs Metric'!AA102="","",(ROUND((CONVERT('Backend Calcs Metric'!Z102,"ft","m")),5)))</f>
        <v/>
      </c>
    </row>
    <row r="102" spans="1:10" x14ac:dyDescent="0.25">
      <c r="A102" s="96" t="str">
        <f>IF('Backend Calcs Metric'!P103="","",(ROUND((CONVERT('Backend Calcs Metric'!P103,"in","mm")),0)))</f>
        <v/>
      </c>
      <c r="B102" s="94" t="str">
        <f>IF('Backend Calcs Metric'!S103="","",(ROUND((CONVERT('Backend Calcs Metric'!S103,"ft3","m3")),5)))</f>
        <v/>
      </c>
      <c r="C102" s="94" t="str">
        <f>IF('Backend Calcs Metric'!T103="","",(ROUND((CONVERT('Backend Calcs Metric'!T103,"ft3","m3")),5)))</f>
        <v/>
      </c>
      <c r="D102" s="94" t="str">
        <f>IF('Backend Calcs Metric'!U103="","",(ROUND((CONVERT('Backend Calcs Metric'!U103,"ft3","m3")),5)))</f>
        <v/>
      </c>
      <c r="E102" s="94" t="str">
        <f>IF('Backend Calcs Metric'!V103="","",(ROUND((CONVERT('Backend Calcs Metric'!V103,"ft3","m3")),5)))</f>
        <v/>
      </c>
      <c r="F102" s="94" t="e">
        <f>IF('Backend Calcs Metric'!W103="","",(ROUND((CONVERT('Backend Calcs Metric'!W103,"ft3","m3")),5)))</f>
        <v>#VALUE!</v>
      </c>
      <c r="G102" s="94" t="str">
        <f>IF('Backend Calcs Metric'!X103="","",(ROUND((CONVERT('Backend Calcs Metric'!X103,"ft3","m3")),5)))</f>
        <v/>
      </c>
      <c r="H102" s="94" t="str">
        <f>IF('Backend Calcs Metric'!Y103="","",(ROUND((CONVERT('Backend Calcs Metric'!Y103,"ft3","m3")),5)))</f>
        <v/>
      </c>
      <c r="I102" s="94" t="str">
        <f>IF('Backend Calcs Metric'!Y103="","",(ROUND((CONVERT('Backend Calcs Metric'!Y103,"ft3","m3")),2)))</f>
        <v/>
      </c>
      <c r="J102" s="94" t="str">
        <f>IF('Backend Calcs Metric'!AA103="","",(ROUND((CONVERT('Backend Calcs Metric'!Z103,"ft","m")),5)))</f>
        <v/>
      </c>
    </row>
    <row r="103" spans="1:10" x14ac:dyDescent="0.25">
      <c r="A103" s="96" t="str">
        <f>IF('Backend Calcs Metric'!P104="","",(ROUND((CONVERT('Backend Calcs Metric'!P104,"in","mm")),0)))</f>
        <v/>
      </c>
      <c r="B103" s="94" t="str">
        <f>IF('Backend Calcs Metric'!S104="","",(ROUND((CONVERT('Backend Calcs Metric'!S104,"ft3","m3")),5)))</f>
        <v/>
      </c>
      <c r="C103" s="94" t="str">
        <f>IF('Backend Calcs Metric'!T104="","",(ROUND((CONVERT('Backend Calcs Metric'!T104,"ft3","m3")),5)))</f>
        <v/>
      </c>
      <c r="D103" s="94" t="str">
        <f>IF('Backend Calcs Metric'!U104="","",(ROUND((CONVERT('Backend Calcs Metric'!U104,"ft3","m3")),5)))</f>
        <v/>
      </c>
      <c r="E103" s="94" t="str">
        <f>IF('Backend Calcs Metric'!V104="","",(ROUND((CONVERT('Backend Calcs Metric'!V104,"ft3","m3")),5)))</f>
        <v/>
      </c>
      <c r="F103" s="94" t="e">
        <f>IF('Backend Calcs Metric'!W104="","",(ROUND((CONVERT('Backend Calcs Metric'!W104,"ft3","m3")),5)))</f>
        <v>#VALUE!</v>
      </c>
      <c r="G103" s="94" t="str">
        <f>IF('Backend Calcs Metric'!X104="","",(ROUND((CONVERT('Backend Calcs Metric'!X104,"ft3","m3")),5)))</f>
        <v/>
      </c>
      <c r="H103" s="94" t="str">
        <f>IF('Backend Calcs Metric'!Y104="","",(ROUND((CONVERT('Backend Calcs Metric'!Y104,"ft3","m3")),5)))</f>
        <v/>
      </c>
      <c r="I103" s="94" t="str">
        <f>IF('Backend Calcs Metric'!Y104="","",(ROUND((CONVERT('Backend Calcs Metric'!Y104,"ft3","m3")),2)))</f>
        <v/>
      </c>
      <c r="J103" s="94" t="str">
        <f>IF('Backend Calcs Metric'!AA104="","",(ROUND((CONVERT('Backend Calcs Metric'!Z104,"ft","m")),5)))</f>
        <v/>
      </c>
    </row>
    <row r="104" spans="1:10" x14ac:dyDescent="0.25">
      <c r="A104" s="96" t="str">
        <f>IF('Backend Calcs Metric'!P105="","",(ROUND((CONVERT('Backend Calcs Metric'!P105,"in","mm")),0)))</f>
        <v/>
      </c>
      <c r="B104" s="94" t="str">
        <f>IF('Backend Calcs Metric'!S105="","",(ROUND((CONVERT('Backend Calcs Metric'!S105,"ft3","m3")),5)))</f>
        <v/>
      </c>
      <c r="C104" s="94" t="str">
        <f>IF('Backend Calcs Metric'!T105="","",(ROUND((CONVERT('Backend Calcs Metric'!T105,"ft3","m3")),5)))</f>
        <v/>
      </c>
      <c r="D104" s="94" t="str">
        <f>IF('Backend Calcs Metric'!U105="","",(ROUND((CONVERT('Backend Calcs Metric'!U105,"ft3","m3")),5)))</f>
        <v/>
      </c>
      <c r="E104" s="94" t="str">
        <f>IF('Backend Calcs Metric'!V105="","",(ROUND((CONVERT('Backend Calcs Metric'!V105,"ft3","m3")),5)))</f>
        <v/>
      </c>
      <c r="F104" s="94" t="e">
        <f>IF('Backend Calcs Metric'!W105="","",(ROUND((CONVERT('Backend Calcs Metric'!W105,"ft3","m3")),5)))</f>
        <v>#VALUE!</v>
      </c>
      <c r="G104" s="94" t="str">
        <f>IF('Backend Calcs Metric'!X105="","",(ROUND((CONVERT('Backend Calcs Metric'!X105,"ft3","m3")),5)))</f>
        <v/>
      </c>
      <c r="H104" s="94" t="str">
        <f>IF('Backend Calcs Metric'!Y105="","",(ROUND((CONVERT('Backend Calcs Metric'!Y105,"ft3","m3")),5)))</f>
        <v/>
      </c>
      <c r="I104" s="94" t="str">
        <f>IF('Backend Calcs Metric'!Y105="","",(ROUND((CONVERT('Backend Calcs Metric'!Y105,"ft3","m3")),2)))</f>
        <v/>
      </c>
      <c r="J104" s="94" t="str">
        <f>IF('Backend Calcs Metric'!AA105="","",(ROUND((CONVERT('Backend Calcs Metric'!Z105,"ft","m")),5)))</f>
        <v/>
      </c>
    </row>
    <row r="105" spans="1:10" x14ac:dyDescent="0.25">
      <c r="A105" s="96" t="str">
        <f>IF('Backend Calcs Metric'!P106="","",(ROUND((CONVERT('Backend Calcs Metric'!P106,"in","mm")),0)))</f>
        <v/>
      </c>
      <c r="B105" s="94" t="str">
        <f>IF('Backend Calcs Metric'!S106="","",(ROUND((CONVERT('Backend Calcs Metric'!S106,"ft3","m3")),5)))</f>
        <v/>
      </c>
      <c r="C105" s="94" t="str">
        <f>IF('Backend Calcs Metric'!T106="","",(ROUND((CONVERT('Backend Calcs Metric'!T106,"ft3","m3")),5)))</f>
        <v/>
      </c>
      <c r="D105" s="94" t="str">
        <f>IF('Backend Calcs Metric'!U106="","",(ROUND((CONVERT('Backend Calcs Metric'!U106,"ft3","m3")),5)))</f>
        <v/>
      </c>
      <c r="E105" s="94" t="str">
        <f>IF('Backend Calcs Metric'!V106="","",(ROUND((CONVERT('Backend Calcs Metric'!V106,"ft3","m3")),5)))</f>
        <v/>
      </c>
      <c r="F105" s="94" t="e">
        <f>IF('Backend Calcs Metric'!W106="","",(ROUND((CONVERT('Backend Calcs Metric'!W106,"ft3","m3")),5)))</f>
        <v>#VALUE!</v>
      </c>
      <c r="G105" s="94" t="str">
        <f>IF('Backend Calcs Metric'!X106="","",(ROUND((CONVERT('Backend Calcs Metric'!X106,"ft3","m3")),5)))</f>
        <v/>
      </c>
      <c r="H105" s="94" t="str">
        <f>IF('Backend Calcs Metric'!Y106="","",(ROUND((CONVERT('Backend Calcs Metric'!Y106,"ft3","m3")),5)))</f>
        <v/>
      </c>
      <c r="I105" s="94" t="str">
        <f>IF('Backend Calcs Metric'!Y106="","",(ROUND((CONVERT('Backend Calcs Metric'!Y106,"ft3","m3")),2)))</f>
        <v/>
      </c>
      <c r="J105" s="94" t="str">
        <f>IF('Backend Calcs Metric'!AA106="","",(ROUND((CONVERT('Backend Calcs Metric'!Z106,"ft","m")),5)))</f>
        <v/>
      </c>
    </row>
    <row r="106" spans="1:10" x14ac:dyDescent="0.25">
      <c r="A106" s="96" t="str">
        <f>IF('Backend Calcs Metric'!P107="","",(ROUND((CONVERT('Backend Calcs Metric'!P107,"in","mm")),0)))</f>
        <v/>
      </c>
      <c r="B106" s="94" t="str">
        <f>IF('Backend Calcs Metric'!S107="","",(ROUND((CONVERT('Backend Calcs Metric'!S107,"ft3","m3")),5)))</f>
        <v/>
      </c>
      <c r="C106" s="94" t="str">
        <f>IF('Backend Calcs Metric'!T107="","",(ROUND((CONVERT('Backend Calcs Metric'!T107,"ft3","m3")),5)))</f>
        <v/>
      </c>
      <c r="D106" s="94" t="str">
        <f>IF('Backend Calcs Metric'!U107="","",(ROUND((CONVERT('Backend Calcs Metric'!U107,"ft3","m3")),5)))</f>
        <v/>
      </c>
      <c r="E106" s="94" t="str">
        <f>IF('Backend Calcs Metric'!V107="","",(ROUND((CONVERT('Backend Calcs Metric'!V107,"ft3","m3")),5)))</f>
        <v/>
      </c>
      <c r="F106" s="94" t="e">
        <f>IF('Backend Calcs Metric'!W107="","",(ROUND((CONVERT('Backend Calcs Metric'!W107,"ft3","m3")),5)))</f>
        <v>#VALUE!</v>
      </c>
      <c r="G106" s="94" t="str">
        <f>IF('Backend Calcs Metric'!X107="","",(ROUND((CONVERT('Backend Calcs Metric'!X107,"ft3","m3")),5)))</f>
        <v/>
      </c>
      <c r="H106" s="94" t="str">
        <f>IF('Backend Calcs Metric'!Y107="","",(ROUND((CONVERT('Backend Calcs Metric'!Y107,"ft3","m3")),5)))</f>
        <v/>
      </c>
      <c r="I106" s="94" t="str">
        <f>IF('Backend Calcs Metric'!Y107="","",(ROUND((CONVERT('Backend Calcs Metric'!Y107,"ft3","m3")),2)))</f>
        <v/>
      </c>
      <c r="J106" s="94" t="str">
        <f>IF('Backend Calcs Metric'!AA107="","",(ROUND((CONVERT('Backend Calcs Metric'!Z107,"ft","m")),5)))</f>
        <v/>
      </c>
    </row>
    <row r="107" spans="1:10" x14ac:dyDescent="0.25">
      <c r="A107" s="96" t="str">
        <f>IF('Backend Calcs Metric'!P108="","",(ROUND((CONVERT('Backend Calcs Metric'!P108,"in","mm")),0)))</f>
        <v/>
      </c>
      <c r="B107" s="94" t="str">
        <f>IF('Backend Calcs Metric'!S108="","",(ROUND((CONVERT('Backend Calcs Metric'!S108,"ft3","m3")),5)))</f>
        <v/>
      </c>
      <c r="C107" s="94" t="str">
        <f>IF('Backend Calcs Metric'!T108="","",(ROUND((CONVERT('Backend Calcs Metric'!T108,"ft3","m3")),5)))</f>
        <v/>
      </c>
      <c r="D107" s="94" t="str">
        <f>IF('Backend Calcs Metric'!U108="","",(ROUND((CONVERT('Backend Calcs Metric'!U108,"ft3","m3")),5)))</f>
        <v/>
      </c>
      <c r="E107" s="94" t="str">
        <f>IF('Backend Calcs Metric'!V108="","",(ROUND((CONVERT('Backend Calcs Metric'!V108,"ft3","m3")),5)))</f>
        <v/>
      </c>
      <c r="F107" s="94" t="e">
        <f>IF('Backend Calcs Metric'!W108="","",(ROUND((CONVERT('Backend Calcs Metric'!W108,"ft3","m3")),5)))</f>
        <v>#VALUE!</v>
      </c>
      <c r="G107" s="94" t="str">
        <f>IF('Backend Calcs Metric'!X108="","",(ROUND((CONVERT('Backend Calcs Metric'!X108,"ft3","m3")),5)))</f>
        <v/>
      </c>
      <c r="H107" s="94" t="str">
        <f>IF('Backend Calcs Metric'!Y108="","",(ROUND((CONVERT('Backend Calcs Metric'!Y108,"ft3","m3")),5)))</f>
        <v/>
      </c>
      <c r="I107" s="94" t="str">
        <f>IF('Backend Calcs Metric'!Y108="","",(ROUND((CONVERT('Backend Calcs Metric'!Y108,"ft3","m3")),2)))</f>
        <v/>
      </c>
      <c r="J107" s="94" t="str">
        <f>IF('Backend Calcs Metric'!AA108="","",(ROUND((CONVERT('Backend Calcs Metric'!Z108,"ft","m")),5)))</f>
        <v/>
      </c>
    </row>
    <row r="108" spans="1:10" x14ac:dyDescent="0.25">
      <c r="A108" s="96" t="str">
        <f>IF('Backend Calcs Metric'!P109="","",(ROUND((CONVERT('Backend Calcs Metric'!P109,"in","mm")),0)))</f>
        <v/>
      </c>
      <c r="B108" s="94" t="str">
        <f>IF('Backend Calcs Metric'!S109="","",(ROUND((CONVERT('Backend Calcs Metric'!S109,"ft3","m3")),5)))</f>
        <v/>
      </c>
      <c r="C108" s="94" t="str">
        <f>IF('Backend Calcs Metric'!T109="","",(ROUND((CONVERT('Backend Calcs Metric'!T109,"ft3","m3")),5)))</f>
        <v/>
      </c>
      <c r="D108" s="94" t="str">
        <f>IF('Backend Calcs Metric'!U109="","",(ROUND((CONVERT('Backend Calcs Metric'!U109,"ft3","m3")),5)))</f>
        <v/>
      </c>
      <c r="E108" s="94" t="str">
        <f>IF('Backend Calcs Metric'!V109="","",(ROUND((CONVERT('Backend Calcs Metric'!V109,"ft3","m3")),5)))</f>
        <v/>
      </c>
      <c r="F108" s="94" t="e">
        <f>IF('Backend Calcs Metric'!W109="","",(ROUND((CONVERT('Backend Calcs Metric'!W109,"ft3","m3")),5)))</f>
        <v>#VALUE!</v>
      </c>
      <c r="G108" s="94" t="str">
        <f>IF('Backend Calcs Metric'!X109="","",(ROUND((CONVERT('Backend Calcs Metric'!X109,"ft3","m3")),5)))</f>
        <v/>
      </c>
      <c r="H108" s="94" t="str">
        <f>IF('Backend Calcs Metric'!Y109="","",(ROUND((CONVERT('Backend Calcs Metric'!Y109,"ft3","m3")),5)))</f>
        <v/>
      </c>
      <c r="I108" s="94" t="str">
        <f>IF('Backend Calcs Metric'!Y109="","",(ROUND((CONVERT('Backend Calcs Metric'!Y109,"ft3","m3")),2)))</f>
        <v/>
      </c>
      <c r="J108" s="94" t="str">
        <f>IF('Backend Calcs Metric'!AA109="","",(ROUND((CONVERT('Backend Calcs Metric'!Z109,"ft","m")),5)))</f>
        <v/>
      </c>
    </row>
    <row r="109" spans="1:10" x14ac:dyDescent="0.25">
      <c r="A109" s="96" t="str">
        <f>IF('Backend Calcs Metric'!P110="","",(ROUND((CONVERT('Backend Calcs Metric'!P110,"in","mm")),0)))</f>
        <v/>
      </c>
      <c r="B109" s="94" t="str">
        <f>IF('Backend Calcs Metric'!S110="","",(ROUND((CONVERT('Backend Calcs Metric'!S110,"ft3","m3")),5)))</f>
        <v/>
      </c>
      <c r="C109" s="94" t="str">
        <f>IF('Backend Calcs Metric'!T110="","",(ROUND((CONVERT('Backend Calcs Metric'!T110,"ft3","m3")),5)))</f>
        <v/>
      </c>
      <c r="D109" s="94" t="str">
        <f>IF('Backend Calcs Metric'!U110="","",(ROUND((CONVERT('Backend Calcs Metric'!U110,"ft3","m3")),5)))</f>
        <v/>
      </c>
      <c r="E109" s="94" t="str">
        <f>IF('Backend Calcs Metric'!V110="","",(ROUND((CONVERT('Backend Calcs Metric'!V110,"ft3","m3")),5)))</f>
        <v/>
      </c>
      <c r="F109" s="94" t="e">
        <f>IF('Backend Calcs Metric'!W110="","",(ROUND((CONVERT('Backend Calcs Metric'!W110,"ft3","m3")),5)))</f>
        <v>#VALUE!</v>
      </c>
      <c r="G109" s="94" t="str">
        <f>IF('Backend Calcs Metric'!X110="","",(ROUND((CONVERT('Backend Calcs Metric'!X110,"ft3","m3")),5)))</f>
        <v/>
      </c>
      <c r="H109" s="94" t="str">
        <f>IF('Backend Calcs Metric'!Y110="","",(ROUND((CONVERT('Backend Calcs Metric'!Y110,"ft3","m3")),5)))</f>
        <v/>
      </c>
      <c r="I109" s="94" t="str">
        <f>IF('Backend Calcs Metric'!Y110="","",(ROUND((CONVERT('Backend Calcs Metric'!Y110,"ft3","m3")),2)))</f>
        <v/>
      </c>
      <c r="J109" s="94" t="str">
        <f>IF('Backend Calcs Metric'!AA110="","",(ROUND((CONVERT('Backend Calcs Metric'!Z110,"ft","m")),5)))</f>
        <v/>
      </c>
    </row>
    <row r="110" spans="1:10" x14ac:dyDescent="0.25">
      <c r="A110" s="96" t="str">
        <f>IF('Backend Calcs Metric'!P111="","",(ROUND((CONVERT('Backend Calcs Metric'!P111,"in","mm")),0)))</f>
        <v/>
      </c>
      <c r="B110" s="94" t="str">
        <f>IF('Backend Calcs Metric'!S111="","",(ROUND((CONVERT('Backend Calcs Metric'!S111,"ft3","m3")),5)))</f>
        <v/>
      </c>
      <c r="C110" s="94" t="str">
        <f>IF('Backend Calcs Metric'!T111="","",(ROUND((CONVERT('Backend Calcs Metric'!T111,"ft3","m3")),5)))</f>
        <v/>
      </c>
      <c r="D110" s="94" t="str">
        <f>IF('Backend Calcs Metric'!U111="","",(ROUND((CONVERT('Backend Calcs Metric'!U111,"ft3","m3")),5)))</f>
        <v/>
      </c>
      <c r="E110" s="94" t="str">
        <f>IF('Backend Calcs Metric'!V111="","",(ROUND((CONVERT('Backend Calcs Metric'!V111,"ft3","m3")),5)))</f>
        <v/>
      </c>
      <c r="F110" s="94" t="e">
        <f>IF('Backend Calcs Metric'!W111="","",(ROUND((CONVERT('Backend Calcs Metric'!W111,"ft3","m3")),5)))</f>
        <v>#VALUE!</v>
      </c>
      <c r="G110" s="94" t="str">
        <f>IF('Backend Calcs Metric'!X111="","",(ROUND((CONVERT('Backend Calcs Metric'!X111,"ft3","m3")),5)))</f>
        <v/>
      </c>
      <c r="H110" s="94" t="str">
        <f>IF('Backend Calcs Metric'!Y111="","",(ROUND((CONVERT('Backend Calcs Metric'!Y111,"ft3","m3")),5)))</f>
        <v/>
      </c>
      <c r="I110" s="94" t="str">
        <f>IF('Backend Calcs Metric'!Y111="","",(ROUND((CONVERT('Backend Calcs Metric'!Y111,"ft3","m3")),2)))</f>
        <v/>
      </c>
      <c r="J110" s="94" t="str">
        <f>IF('Backend Calcs Metric'!AA111="","",(ROUND((CONVERT('Backend Calcs Metric'!Z111,"ft","m")),5)))</f>
        <v/>
      </c>
    </row>
    <row r="111" spans="1:10" x14ac:dyDescent="0.25">
      <c r="A111" s="96" t="str">
        <f>IF('Backend Calcs Metric'!P112="","",(ROUND((CONVERT('Backend Calcs Metric'!P112,"in","mm")),0)))</f>
        <v/>
      </c>
      <c r="B111" s="94" t="str">
        <f>IF('Backend Calcs Metric'!S112="","",(ROUND((CONVERT('Backend Calcs Metric'!S112,"ft3","m3")),5)))</f>
        <v/>
      </c>
      <c r="C111" s="94" t="str">
        <f>IF('Backend Calcs Metric'!T112="","",(ROUND((CONVERT('Backend Calcs Metric'!T112,"ft3","m3")),5)))</f>
        <v/>
      </c>
      <c r="D111" s="94" t="str">
        <f>IF('Backend Calcs Metric'!U112="","",(ROUND((CONVERT('Backend Calcs Metric'!U112,"ft3","m3")),5)))</f>
        <v/>
      </c>
      <c r="E111" s="94" t="str">
        <f>IF('Backend Calcs Metric'!V112="","",(ROUND((CONVERT('Backend Calcs Metric'!V112,"ft3","m3")),5)))</f>
        <v/>
      </c>
      <c r="F111" s="94" t="e">
        <f>IF('Backend Calcs Metric'!W112="","",(ROUND((CONVERT('Backend Calcs Metric'!W112,"ft3","m3")),5)))</f>
        <v>#VALUE!</v>
      </c>
      <c r="G111" s="94" t="str">
        <f>IF('Backend Calcs Metric'!X112="","",(ROUND((CONVERT('Backend Calcs Metric'!X112,"ft3","m3")),5)))</f>
        <v/>
      </c>
      <c r="H111" s="94" t="str">
        <f>IF('Backend Calcs Metric'!Y112="","",(ROUND((CONVERT('Backend Calcs Metric'!Y112,"ft3","m3")),5)))</f>
        <v/>
      </c>
      <c r="I111" s="94" t="str">
        <f>IF('Backend Calcs Metric'!Y112="","",(ROUND((CONVERT('Backend Calcs Metric'!Y112,"ft3","m3")),2)))</f>
        <v/>
      </c>
      <c r="J111" s="94" t="str">
        <f>IF('Backend Calcs Metric'!AA112="","",(ROUND((CONVERT('Backend Calcs Metric'!Z112,"ft","m")),5)))</f>
        <v/>
      </c>
    </row>
    <row r="112" spans="1:10" x14ac:dyDescent="0.25">
      <c r="A112" s="96" t="str">
        <f>IF('Backend Calcs Metric'!P113="","",(ROUND((CONVERT('Backend Calcs Metric'!P113,"in","mm")),0)))</f>
        <v/>
      </c>
      <c r="B112" s="94" t="str">
        <f>IF('Backend Calcs Metric'!S113="","",(ROUND((CONVERT('Backend Calcs Metric'!S113,"ft3","m3")),5)))</f>
        <v/>
      </c>
      <c r="C112" s="94" t="str">
        <f>IF('Backend Calcs Metric'!T113="","",(ROUND((CONVERT('Backend Calcs Metric'!T113,"ft3","m3")),5)))</f>
        <v/>
      </c>
      <c r="D112" s="94" t="str">
        <f>IF('Backend Calcs Metric'!U113="","",(ROUND((CONVERT('Backend Calcs Metric'!U113,"ft3","m3")),5)))</f>
        <v/>
      </c>
      <c r="E112" s="94" t="str">
        <f>IF('Backend Calcs Metric'!V113="","",(ROUND((CONVERT('Backend Calcs Metric'!V113,"ft3","m3")),5)))</f>
        <v/>
      </c>
      <c r="F112" s="94" t="e">
        <f>IF('Backend Calcs Metric'!W113="","",(ROUND((CONVERT('Backend Calcs Metric'!W113,"ft3","m3")),5)))</f>
        <v>#VALUE!</v>
      </c>
      <c r="G112" s="94" t="str">
        <f>IF('Backend Calcs Metric'!X113="","",(ROUND((CONVERT('Backend Calcs Metric'!X113,"ft3","m3")),5)))</f>
        <v/>
      </c>
      <c r="H112" s="94" t="str">
        <f>IF('Backend Calcs Metric'!Y113="","",(ROUND((CONVERT('Backend Calcs Metric'!Y113,"ft3","m3")),5)))</f>
        <v/>
      </c>
      <c r="I112" s="94" t="str">
        <f>IF('Backend Calcs Metric'!Y113="","",(ROUND((CONVERT('Backend Calcs Metric'!Y113,"ft3","m3")),2)))</f>
        <v/>
      </c>
      <c r="J112" s="94" t="str">
        <f>IF('Backend Calcs Metric'!AA113="","",(ROUND((CONVERT('Backend Calcs Metric'!Z113,"ft","m")),5)))</f>
        <v/>
      </c>
    </row>
    <row r="113" spans="1:10" x14ac:dyDescent="0.25">
      <c r="A113" s="96" t="str">
        <f>IF('Backend Calcs Metric'!P114="","",(ROUND((CONVERT('Backend Calcs Metric'!P114,"in","mm")),0)))</f>
        <v/>
      </c>
      <c r="B113" s="94" t="str">
        <f>IF('Backend Calcs Metric'!S114="","",(ROUND((CONVERT('Backend Calcs Metric'!S114,"ft3","m3")),5)))</f>
        <v/>
      </c>
      <c r="C113" s="94" t="str">
        <f>IF('Backend Calcs Metric'!T114="","",(ROUND((CONVERT('Backend Calcs Metric'!T114,"ft3","m3")),5)))</f>
        <v/>
      </c>
      <c r="D113" s="94" t="str">
        <f>IF('Backend Calcs Metric'!U114="","",(ROUND((CONVERT('Backend Calcs Metric'!U114,"ft3","m3")),5)))</f>
        <v/>
      </c>
      <c r="E113" s="94" t="str">
        <f>IF('Backend Calcs Metric'!V114="","",(ROUND((CONVERT('Backend Calcs Metric'!V114,"ft3","m3")),5)))</f>
        <v/>
      </c>
      <c r="F113" s="94" t="e">
        <f>IF('Backend Calcs Metric'!W114="","",(ROUND((CONVERT('Backend Calcs Metric'!W114,"ft3","m3")),5)))</f>
        <v>#VALUE!</v>
      </c>
      <c r="G113" s="94" t="str">
        <f>IF('Backend Calcs Metric'!X114="","",(ROUND((CONVERT('Backend Calcs Metric'!X114,"ft3","m3")),5)))</f>
        <v/>
      </c>
      <c r="H113" s="94" t="str">
        <f>IF('Backend Calcs Metric'!Y114="","",(ROUND((CONVERT('Backend Calcs Metric'!Y114,"ft3","m3")),5)))</f>
        <v/>
      </c>
      <c r="I113" s="94" t="str">
        <f>IF('Backend Calcs Metric'!Y114="","",(ROUND((CONVERT('Backend Calcs Metric'!Y114,"ft3","m3")),2)))</f>
        <v/>
      </c>
      <c r="J113" s="94" t="str">
        <f>IF('Backend Calcs Metric'!AA114="","",(ROUND((CONVERT('Backend Calcs Metric'!Z114,"ft","m")),5)))</f>
        <v/>
      </c>
    </row>
    <row r="114" spans="1:10" x14ac:dyDescent="0.25">
      <c r="A114" s="96" t="str">
        <f>IF('Backend Calcs Metric'!P115="","",(ROUND((CONVERT('Backend Calcs Metric'!P115,"in","mm")),0)))</f>
        <v/>
      </c>
      <c r="B114" s="94" t="str">
        <f>IF('Backend Calcs Metric'!S115="","",(ROUND((CONVERT('Backend Calcs Metric'!S115,"ft3","m3")),5)))</f>
        <v/>
      </c>
      <c r="C114" s="94" t="str">
        <f>IF('Backend Calcs Metric'!T115="","",(ROUND((CONVERT('Backend Calcs Metric'!T115,"ft3","m3")),5)))</f>
        <v/>
      </c>
      <c r="D114" s="94" t="str">
        <f>IF('Backend Calcs Metric'!U115="","",(ROUND((CONVERT('Backend Calcs Metric'!U115,"ft3","m3")),5)))</f>
        <v/>
      </c>
      <c r="E114" s="94" t="str">
        <f>IF('Backend Calcs Metric'!V115="","",(ROUND((CONVERT('Backend Calcs Metric'!V115,"ft3","m3")),5)))</f>
        <v/>
      </c>
      <c r="F114" s="94" t="e">
        <f>IF('Backend Calcs Metric'!W115="","",(ROUND((CONVERT('Backend Calcs Metric'!W115,"ft3","m3")),5)))</f>
        <v>#VALUE!</v>
      </c>
      <c r="G114" s="94" t="str">
        <f>IF('Backend Calcs Metric'!X115="","",(ROUND((CONVERT('Backend Calcs Metric'!X115,"ft3","m3")),5)))</f>
        <v/>
      </c>
      <c r="H114" s="94" t="str">
        <f>IF('Backend Calcs Metric'!Y115="","",(ROUND((CONVERT('Backend Calcs Metric'!Y115,"ft3","m3")),5)))</f>
        <v/>
      </c>
      <c r="I114" s="94" t="str">
        <f>IF('Backend Calcs Metric'!Y115="","",(ROUND((CONVERT('Backend Calcs Metric'!Y115,"ft3","m3")),2)))</f>
        <v/>
      </c>
      <c r="J114" s="94" t="str">
        <f>IF('Backend Calcs Metric'!AA115="","",(ROUND((CONVERT('Backend Calcs Metric'!Z115,"ft","m")),5)))</f>
        <v/>
      </c>
    </row>
    <row r="115" spans="1:10" x14ac:dyDescent="0.25">
      <c r="A115" s="96" t="str">
        <f>IF('Backend Calcs Metric'!P116="","",(ROUND((CONVERT('Backend Calcs Metric'!P116,"in","mm")),0)))</f>
        <v/>
      </c>
      <c r="B115" s="94" t="str">
        <f>IF('Backend Calcs Metric'!S116="","",(ROUND((CONVERT('Backend Calcs Metric'!S116,"ft3","m3")),5)))</f>
        <v/>
      </c>
      <c r="C115" s="94" t="str">
        <f>IF('Backend Calcs Metric'!T116="","",(ROUND((CONVERT('Backend Calcs Metric'!T116,"ft3","m3")),5)))</f>
        <v/>
      </c>
      <c r="D115" s="94" t="str">
        <f>IF('Backend Calcs Metric'!U116="","",(ROUND((CONVERT('Backend Calcs Metric'!U116,"ft3","m3")),5)))</f>
        <v/>
      </c>
      <c r="E115" s="94" t="str">
        <f>IF('Backend Calcs Metric'!V116="","",(ROUND((CONVERT('Backend Calcs Metric'!V116,"ft3","m3")),5)))</f>
        <v/>
      </c>
      <c r="F115" s="94" t="e">
        <f>IF('Backend Calcs Metric'!W116="","",(ROUND((CONVERT('Backend Calcs Metric'!W116,"ft3","m3")),5)))</f>
        <v>#VALUE!</v>
      </c>
      <c r="G115" s="94" t="str">
        <f>IF('Backend Calcs Metric'!X116="","",(ROUND((CONVERT('Backend Calcs Metric'!X116,"ft3","m3")),5)))</f>
        <v/>
      </c>
      <c r="H115" s="94" t="str">
        <f>IF('Backend Calcs Metric'!Y116="","",(ROUND((CONVERT('Backend Calcs Metric'!Y116,"ft3","m3")),5)))</f>
        <v/>
      </c>
      <c r="I115" s="94" t="str">
        <f>IF('Backend Calcs Metric'!Y116="","",(ROUND((CONVERT('Backend Calcs Metric'!Y116,"ft3","m3")),2)))</f>
        <v/>
      </c>
      <c r="J115" s="94" t="str">
        <f>IF('Backend Calcs Metric'!AA116="","",(ROUND((CONVERT('Backend Calcs Metric'!Z116,"ft","m")),5)))</f>
        <v/>
      </c>
    </row>
    <row r="116" spans="1:10" x14ac:dyDescent="0.25">
      <c r="A116" s="96" t="str">
        <f>IF('Backend Calcs Metric'!P117="","",(ROUND((CONVERT('Backend Calcs Metric'!P117,"in","mm")),0)))</f>
        <v/>
      </c>
      <c r="B116" s="94" t="str">
        <f>IF('Backend Calcs Metric'!S117="","",(ROUND((CONVERT('Backend Calcs Metric'!S117,"ft3","m3")),5)))</f>
        <v/>
      </c>
      <c r="C116" s="94" t="str">
        <f>IF('Backend Calcs Metric'!T117="","",(ROUND((CONVERT('Backend Calcs Metric'!T117,"ft3","m3")),5)))</f>
        <v/>
      </c>
      <c r="D116" s="94" t="str">
        <f>IF('Backend Calcs Metric'!U117="","",(ROUND((CONVERT('Backend Calcs Metric'!U117,"ft3","m3")),5)))</f>
        <v/>
      </c>
      <c r="E116" s="94" t="str">
        <f>IF('Backend Calcs Metric'!V117="","",(ROUND((CONVERT('Backend Calcs Metric'!V117,"ft3","m3")),5)))</f>
        <v/>
      </c>
      <c r="F116" s="94" t="e">
        <f>IF('Backend Calcs Metric'!W117="","",(ROUND((CONVERT('Backend Calcs Metric'!W117,"ft3","m3")),5)))</f>
        <v>#VALUE!</v>
      </c>
      <c r="G116" s="94" t="str">
        <f>IF('Backend Calcs Metric'!X117="","",(ROUND((CONVERT('Backend Calcs Metric'!X117,"ft3","m3")),5)))</f>
        <v/>
      </c>
      <c r="H116" s="94" t="str">
        <f>IF('Backend Calcs Metric'!Y117="","",(ROUND((CONVERT('Backend Calcs Metric'!Y117,"ft3","m3")),5)))</f>
        <v/>
      </c>
      <c r="I116" s="94" t="str">
        <f>IF('Backend Calcs Metric'!Y117="","",(ROUND((CONVERT('Backend Calcs Metric'!Y117,"ft3","m3")),2)))</f>
        <v/>
      </c>
      <c r="J116" s="94" t="str">
        <f>IF('Backend Calcs Metric'!AA117="","",(ROUND((CONVERT('Backend Calcs Metric'!Z117,"ft","m")),5)))</f>
        <v/>
      </c>
    </row>
    <row r="117" spans="1:10" x14ac:dyDescent="0.25">
      <c r="A117" s="96" t="str">
        <f>IF('Backend Calcs Metric'!P118="","",(ROUND((CONVERT('Backend Calcs Metric'!P118,"in","mm")),0)))</f>
        <v/>
      </c>
      <c r="B117" s="94" t="str">
        <f>IF('Backend Calcs Metric'!S118="","",(ROUND((CONVERT('Backend Calcs Metric'!S118,"ft3","m3")),5)))</f>
        <v/>
      </c>
      <c r="C117" s="94" t="str">
        <f>IF('Backend Calcs Metric'!T118="","",(ROUND((CONVERT('Backend Calcs Metric'!T118,"ft3","m3")),5)))</f>
        <v/>
      </c>
      <c r="D117" s="94" t="str">
        <f>IF('Backend Calcs Metric'!U118="","",(ROUND((CONVERT('Backend Calcs Metric'!U118,"ft3","m3")),5)))</f>
        <v/>
      </c>
      <c r="E117" s="94" t="str">
        <f>IF('Backend Calcs Metric'!V118="","",(ROUND((CONVERT('Backend Calcs Metric'!V118,"ft3","m3")),5)))</f>
        <v/>
      </c>
      <c r="F117" s="94" t="e">
        <f>IF('Backend Calcs Metric'!W118="","",(ROUND((CONVERT('Backend Calcs Metric'!W118,"ft3","m3")),5)))</f>
        <v>#VALUE!</v>
      </c>
      <c r="G117" s="94" t="str">
        <f>IF('Backend Calcs Metric'!X118="","",(ROUND((CONVERT('Backend Calcs Metric'!X118,"ft3","m3")),5)))</f>
        <v/>
      </c>
      <c r="H117" s="94" t="str">
        <f>IF('Backend Calcs Metric'!Y118="","",(ROUND((CONVERT('Backend Calcs Metric'!Y118,"ft3","m3")),5)))</f>
        <v/>
      </c>
      <c r="I117" s="94" t="str">
        <f>IF('Backend Calcs Metric'!Y118="","",(ROUND((CONVERT('Backend Calcs Metric'!Y118,"ft3","m3")),2)))</f>
        <v/>
      </c>
      <c r="J117" s="94" t="str">
        <f>IF('Backend Calcs Metric'!AA118="","",(ROUND((CONVERT('Backend Calcs Metric'!Z118,"ft","m")),5)))</f>
        <v/>
      </c>
    </row>
    <row r="118" spans="1:10" x14ac:dyDescent="0.25">
      <c r="A118" s="96" t="str">
        <f>IF('Backend Calcs Metric'!P119="","",(ROUND((CONVERT('Backend Calcs Metric'!P119,"in","mm")),0)))</f>
        <v/>
      </c>
      <c r="B118" s="94" t="str">
        <f>IF('Backend Calcs Metric'!S119="","",(ROUND((CONVERT('Backend Calcs Metric'!S119,"ft3","m3")),5)))</f>
        <v/>
      </c>
      <c r="C118" s="94" t="str">
        <f>IF('Backend Calcs Metric'!T119="","",(ROUND((CONVERT('Backend Calcs Metric'!T119,"ft3","m3")),5)))</f>
        <v/>
      </c>
      <c r="D118" s="94" t="str">
        <f>IF('Backend Calcs Metric'!U119="","",(ROUND((CONVERT('Backend Calcs Metric'!U119,"ft3","m3")),5)))</f>
        <v/>
      </c>
      <c r="E118" s="94" t="str">
        <f>IF('Backend Calcs Metric'!V119="","",(ROUND((CONVERT('Backend Calcs Metric'!V119,"ft3","m3")),5)))</f>
        <v/>
      </c>
      <c r="F118" s="94" t="e">
        <f>IF('Backend Calcs Metric'!W119="","",(ROUND((CONVERT('Backend Calcs Metric'!W119,"ft3","m3")),5)))</f>
        <v>#VALUE!</v>
      </c>
      <c r="G118" s="94" t="str">
        <f>IF('Backend Calcs Metric'!X119="","",(ROUND((CONVERT('Backend Calcs Metric'!X119,"ft3","m3")),5)))</f>
        <v/>
      </c>
      <c r="H118" s="94" t="str">
        <f>IF('Backend Calcs Metric'!Y119="","",(ROUND((CONVERT('Backend Calcs Metric'!Y119,"ft3","m3")),5)))</f>
        <v/>
      </c>
      <c r="I118" s="94" t="str">
        <f>IF('Backend Calcs Metric'!Y119="","",(ROUND((CONVERT('Backend Calcs Metric'!Y119,"ft3","m3")),2)))</f>
        <v/>
      </c>
      <c r="J118" s="94" t="str">
        <f>IF('Backend Calcs Metric'!AA119="","",(ROUND((CONVERT('Backend Calcs Metric'!Z119,"ft","m")),5)))</f>
        <v/>
      </c>
    </row>
    <row r="119" spans="1:10" x14ac:dyDescent="0.25">
      <c r="A119" s="96" t="str">
        <f>IF('Backend Calcs Metric'!P120="","",(ROUND((CONVERT('Backend Calcs Metric'!P120,"in","mm")),0)))</f>
        <v/>
      </c>
      <c r="B119" s="94" t="str">
        <f>IF('Backend Calcs Metric'!S120="","",(ROUND((CONVERT('Backend Calcs Metric'!S120,"ft3","m3")),5)))</f>
        <v/>
      </c>
      <c r="C119" s="94" t="str">
        <f>IF('Backend Calcs Metric'!T120="","",(ROUND((CONVERT('Backend Calcs Metric'!T120,"ft3","m3")),5)))</f>
        <v/>
      </c>
      <c r="D119" s="94" t="str">
        <f>IF('Backend Calcs Metric'!U120="","",(ROUND((CONVERT('Backend Calcs Metric'!U120,"ft3","m3")),5)))</f>
        <v/>
      </c>
      <c r="E119" s="94" t="str">
        <f>IF('Backend Calcs Metric'!V120="","",(ROUND((CONVERT('Backend Calcs Metric'!V120,"ft3","m3")),5)))</f>
        <v/>
      </c>
      <c r="F119" s="94" t="e">
        <f>IF('Backend Calcs Metric'!W120="","",(ROUND((CONVERT('Backend Calcs Metric'!W120,"ft3","m3")),5)))</f>
        <v>#VALUE!</v>
      </c>
      <c r="G119" s="94" t="str">
        <f>IF('Backend Calcs Metric'!X120="","",(ROUND((CONVERT('Backend Calcs Metric'!X120,"ft3","m3")),5)))</f>
        <v/>
      </c>
      <c r="H119" s="94" t="str">
        <f>IF('Backend Calcs Metric'!Y120="","",(ROUND((CONVERT('Backend Calcs Metric'!Y120,"ft3","m3")),5)))</f>
        <v/>
      </c>
      <c r="I119" s="94" t="str">
        <f>IF('Backend Calcs Metric'!Y120="","",(ROUND((CONVERT('Backend Calcs Metric'!Y120,"ft3","m3")),2)))</f>
        <v/>
      </c>
      <c r="J119" s="94" t="str">
        <f>IF('Backend Calcs Metric'!AA120="","",(ROUND((CONVERT('Backend Calcs Metric'!Z120,"ft","m")),5)))</f>
        <v/>
      </c>
    </row>
    <row r="120" spans="1:10" x14ac:dyDescent="0.25">
      <c r="A120" s="96" t="str">
        <f>IF('Backend Calcs Metric'!P121="","",(ROUND((CONVERT('Backend Calcs Metric'!P121,"in","mm")),0)))</f>
        <v/>
      </c>
      <c r="B120" s="94" t="str">
        <f>IF('Backend Calcs Metric'!S121="","",(ROUND((CONVERT('Backend Calcs Metric'!S121,"ft3","m3")),5)))</f>
        <v/>
      </c>
      <c r="C120" s="94" t="str">
        <f>IF('Backend Calcs Metric'!T121="","",(ROUND((CONVERT('Backend Calcs Metric'!T121,"ft3","m3")),5)))</f>
        <v/>
      </c>
      <c r="D120" s="94" t="str">
        <f>IF('Backend Calcs Metric'!U121="","",(ROUND((CONVERT('Backend Calcs Metric'!U121,"ft3","m3")),5)))</f>
        <v/>
      </c>
      <c r="E120" s="94" t="str">
        <f>IF('Backend Calcs Metric'!V121="","",(ROUND((CONVERT('Backend Calcs Metric'!V121,"ft3","m3")),5)))</f>
        <v/>
      </c>
      <c r="F120" s="94" t="e">
        <f>IF('Backend Calcs Metric'!W121="","",(ROUND((CONVERT('Backend Calcs Metric'!W121,"ft3","m3")),5)))</f>
        <v>#VALUE!</v>
      </c>
      <c r="G120" s="94" t="str">
        <f>IF('Backend Calcs Metric'!X121="","",(ROUND((CONVERT('Backend Calcs Metric'!X121,"ft3","m3")),5)))</f>
        <v/>
      </c>
      <c r="H120" s="94" t="str">
        <f>IF('Backend Calcs Metric'!Y121="","",(ROUND((CONVERT('Backend Calcs Metric'!Y121,"ft3","m3")),5)))</f>
        <v/>
      </c>
      <c r="I120" s="94" t="str">
        <f>IF('Backend Calcs Metric'!Y121="","",(ROUND((CONVERT('Backend Calcs Metric'!Y121,"ft3","m3")),2)))</f>
        <v/>
      </c>
      <c r="J120" s="94" t="str">
        <f>IF('Backend Calcs Metric'!AA121="","",(ROUND((CONVERT('Backend Calcs Metric'!Z121,"ft","m")),5)))</f>
        <v/>
      </c>
    </row>
    <row r="121" spans="1:10" x14ac:dyDescent="0.25">
      <c r="A121" s="96" t="str">
        <f>IF('Backend Calcs Metric'!P122="","",(ROUND((CONVERT('Backend Calcs Metric'!P122,"in","mm")),0)))</f>
        <v/>
      </c>
      <c r="B121" s="94" t="str">
        <f>IF('Backend Calcs Metric'!S122="","",(ROUND((CONVERT('Backend Calcs Metric'!S122,"ft3","m3")),5)))</f>
        <v/>
      </c>
      <c r="C121" s="94" t="str">
        <f>IF('Backend Calcs Metric'!T122="","",(ROUND((CONVERT('Backend Calcs Metric'!T122,"ft3","m3")),5)))</f>
        <v/>
      </c>
      <c r="D121" s="94" t="str">
        <f>IF('Backend Calcs Metric'!U122="","",(ROUND((CONVERT('Backend Calcs Metric'!U122,"ft3","m3")),5)))</f>
        <v/>
      </c>
      <c r="E121" s="94" t="str">
        <f>IF('Backend Calcs Metric'!V122="","",(ROUND((CONVERT('Backend Calcs Metric'!V122,"ft3","m3")),5)))</f>
        <v/>
      </c>
      <c r="F121" s="94" t="e">
        <f>IF('Backend Calcs Metric'!W122="","",(ROUND((CONVERT('Backend Calcs Metric'!W122,"ft3","m3")),5)))</f>
        <v>#VALUE!</v>
      </c>
      <c r="G121" s="94" t="str">
        <f>IF('Backend Calcs Metric'!X122="","",(ROUND((CONVERT('Backend Calcs Metric'!X122,"ft3","m3")),5)))</f>
        <v/>
      </c>
      <c r="H121" s="94" t="str">
        <f>IF('Backend Calcs Metric'!Y122="","",(ROUND((CONVERT('Backend Calcs Metric'!Y122,"ft3","m3")),5)))</f>
        <v/>
      </c>
      <c r="I121" s="94" t="str">
        <f>IF('Backend Calcs Metric'!Y122="","",(ROUND((CONVERT('Backend Calcs Metric'!Y122,"ft3","m3")),2)))</f>
        <v/>
      </c>
      <c r="J121" s="94" t="str">
        <f>IF('Backend Calcs Metric'!AA122="","",(ROUND((CONVERT('Backend Calcs Metric'!Z122,"ft","m")),5)))</f>
        <v/>
      </c>
    </row>
    <row r="122" spans="1:10" x14ac:dyDescent="0.25">
      <c r="A122" s="96" t="str">
        <f>IF('Backend Calcs Metric'!P123="","",(ROUND((CONVERT('Backend Calcs Metric'!P123,"in","mm")),0)))</f>
        <v/>
      </c>
      <c r="B122" s="94" t="str">
        <f>IF('Backend Calcs Metric'!S123="","",(ROUND((CONVERT('Backend Calcs Metric'!S123,"ft3","m3")),5)))</f>
        <v/>
      </c>
      <c r="C122" s="94" t="str">
        <f>IF('Backend Calcs Metric'!T123="","",(ROUND((CONVERT('Backend Calcs Metric'!T123,"ft3","m3")),5)))</f>
        <v/>
      </c>
      <c r="D122" s="94" t="str">
        <f>IF('Backend Calcs Metric'!U123="","",(ROUND((CONVERT('Backend Calcs Metric'!U123,"ft3","m3")),5)))</f>
        <v/>
      </c>
      <c r="E122" s="94" t="str">
        <f>IF('Backend Calcs Metric'!V123="","",(ROUND((CONVERT('Backend Calcs Metric'!V123,"ft3","m3")),5)))</f>
        <v/>
      </c>
      <c r="F122" s="94" t="e">
        <f>IF('Backend Calcs Metric'!W123="","",(ROUND((CONVERT('Backend Calcs Metric'!W123,"ft3","m3")),5)))</f>
        <v>#VALUE!</v>
      </c>
      <c r="G122" s="94" t="str">
        <f>IF('Backend Calcs Metric'!X123="","",(ROUND((CONVERT('Backend Calcs Metric'!X123,"ft3","m3")),5)))</f>
        <v/>
      </c>
      <c r="H122" s="94" t="str">
        <f>IF('Backend Calcs Metric'!Y123="","",(ROUND((CONVERT('Backend Calcs Metric'!Y123,"ft3","m3")),5)))</f>
        <v/>
      </c>
      <c r="I122" s="94" t="str">
        <f>IF('Backend Calcs Metric'!Y123="","",(ROUND((CONVERT('Backend Calcs Metric'!Y123,"ft3","m3")),2)))</f>
        <v/>
      </c>
      <c r="J122" s="94" t="str">
        <f>IF('Backend Calcs Metric'!AA123="","",(ROUND((CONVERT('Backend Calcs Metric'!Z123,"ft","m")),5)))</f>
        <v/>
      </c>
    </row>
    <row r="123" spans="1:10" x14ac:dyDescent="0.25">
      <c r="A123" s="96" t="str">
        <f>IF('Backend Calcs Metric'!P124="","",(ROUND((CONVERT('Backend Calcs Metric'!P124,"in","mm")),0)))</f>
        <v/>
      </c>
      <c r="B123" s="94" t="str">
        <f>IF('Backend Calcs Metric'!S124="","",(ROUND((CONVERT('Backend Calcs Metric'!S124,"ft3","m3")),5)))</f>
        <v/>
      </c>
      <c r="C123" s="94" t="str">
        <f>IF('Backend Calcs Metric'!T124="","",(ROUND((CONVERT('Backend Calcs Metric'!T124,"ft3","m3")),5)))</f>
        <v/>
      </c>
      <c r="D123" s="94" t="str">
        <f>IF('Backend Calcs Metric'!U124="","",(ROUND((CONVERT('Backend Calcs Metric'!U124,"ft3","m3")),5)))</f>
        <v/>
      </c>
      <c r="E123" s="94" t="str">
        <f>IF('Backend Calcs Metric'!V124="","",(ROUND((CONVERT('Backend Calcs Metric'!V124,"ft3","m3")),5)))</f>
        <v/>
      </c>
      <c r="F123" s="94" t="e">
        <f>IF('Backend Calcs Metric'!W124="","",(ROUND((CONVERT('Backend Calcs Metric'!W124,"ft3","m3")),5)))</f>
        <v>#VALUE!</v>
      </c>
      <c r="G123" s="94" t="str">
        <f>IF('Backend Calcs Metric'!X124="","",(ROUND((CONVERT('Backend Calcs Metric'!X124,"ft3","m3")),5)))</f>
        <v/>
      </c>
      <c r="H123" s="94" t="str">
        <f>IF('Backend Calcs Metric'!Y124="","",(ROUND((CONVERT('Backend Calcs Metric'!Y124,"ft3","m3")),5)))</f>
        <v/>
      </c>
      <c r="I123" s="94" t="str">
        <f>IF('Backend Calcs Metric'!Y124="","",(ROUND((CONVERT('Backend Calcs Metric'!Y124,"ft3","m3")),2)))</f>
        <v/>
      </c>
      <c r="J123" s="94" t="str">
        <f>IF('Backend Calcs Metric'!AA124="","",(ROUND((CONVERT('Backend Calcs Metric'!Z124,"ft","m")),5)))</f>
        <v/>
      </c>
    </row>
    <row r="124" spans="1:10" x14ac:dyDescent="0.25">
      <c r="A124" s="96" t="str">
        <f>IF('Backend Calcs Metric'!P125="","",(ROUND((CONVERT('Backend Calcs Metric'!P125,"in","mm")),0)))</f>
        <v/>
      </c>
      <c r="B124" s="94" t="str">
        <f>IF('Backend Calcs Metric'!S125="","",(ROUND((CONVERT('Backend Calcs Metric'!S125,"ft3","m3")),5)))</f>
        <v/>
      </c>
      <c r="C124" s="94" t="str">
        <f>IF('Backend Calcs Metric'!T125="","",(ROUND((CONVERT('Backend Calcs Metric'!T125,"ft3","m3")),5)))</f>
        <v/>
      </c>
      <c r="D124" s="94" t="str">
        <f>IF('Backend Calcs Metric'!U125="","",(ROUND((CONVERT('Backend Calcs Metric'!U125,"ft3","m3")),5)))</f>
        <v/>
      </c>
      <c r="E124" s="94" t="str">
        <f>IF('Backend Calcs Metric'!V125="","",(ROUND((CONVERT('Backend Calcs Metric'!V125,"ft3","m3")),5)))</f>
        <v/>
      </c>
      <c r="F124" s="94" t="e">
        <f>IF('Backend Calcs Metric'!W125="","",(ROUND((CONVERT('Backend Calcs Metric'!W125,"ft3","m3")),5)))</f>
        <v>#VALUE!</v>
      </c>
      <c r="G124" s="94" t="str">
        <f>IF('Backend Calcs Metric'!X125="","",(ROUND((CONVERT('Backend Calcs Metric'!X125,"ft3","m3")),5)))</f>
        <v/>
      </c>
      <c r="H124" s="94" t="str">
        <f>IF('Backend Calcs Metric'!Y125="","",(ROUND((CONVERT('Backend Calcs Metric'!Y125,"ft3","m3")),5)))</f>
        <v/>
      </c>
      <c r="I124" s="94" t="str">
        <f>IF('Backend Calcs Metric'!Y125="","",(ROUND((CONVERT('Backend Calcs Metric'!Y125,"ft3","m3")),2)))</f>
        <v/>
      </c>
      <c r="J124" s="94" t="str">
        <f>IF('Backend Calcs Metric'!AA125="","",(ROUND((CONVERT('Backend Calcs Metric'!Z125,"ft","m")),5)))</f>
        <v/>
      </c>
    </row>
    <row r="125" spans="1:10" x14ac:dyDescent="0.25">
      <c r="A125" s="96" t="str">
        <f>IF('Backend Calcs Metric'!P126="","",(ROUND((CONVERT('Backend Calcs Metric'!P126,"in","mm")),0)))</f>
        <v/>
      </c>
      <c r="B125" s="94" t="str">
        <f>IF('Backend Calcs Metric'!S126="","",(ROUND((CONVERT('Backend Calcs Metric'!S126,"ft3","m3")),5)))</f>
        <v/>
      </c>
      <c r="C125" s="94" t="str">
        <f>IF('Backend Calcs Metric'!T126="","",(ROUND((CONVERT('Backend Calcs Metric'!T126,"ft3","m3")),5)))</f>
        <v/>
      </c>
      <c r="D125" s="94" t="str">
        <f>IF('Backend Calcs Metric'!U126="","",(ROUND((CONVERT('Backend Calcs Metric'!U126,"ft3","m3")),5)))</f>
        <v/>
      </c>
      <c r="E125" s="94" t="str">
        <f>IF('Backend Calcs Metric'!V126="","",(ROUND((CONVERT('Backend Calcs Metric'!V126,"ft3","m3")),5)))</f>
        <v/>
      </c>
      <c r="F125" s="94" t="e">
        <f>IF('Backend Calcs Metric'!W126="","",(ROUND((CONVERT('Backend Calcs Metric'!W126,"ft3","m3")),5)))</f>
        <v>#VALUE!</v>
      </c>
      <c r="G125" s="94" t="str">
        <f>IF('Backend Calcs Metric'!X126="","",(ROUND((CONVERT('Backend Calcs Metric'!X126,"ft3","m3")),5)))</f>
        <v/>
      </c>
      <c r="H125" s="94" t="str">
        <f>IF('Backend Calcs Metric'!Y126="","",(ROUND((CONVERT('Backend Calcs Metric'!Y126,"ft3","m3")),5)))</f>
        <v/>
      </c>
      <c r="I125" s="94" t="str">
        <f>IF('Backend Calcs Metric'!Y126="","",(ROUND((CONVERT('Backend Calcs Metric'!Y126,"ft3","m3")),2)))</f>
        <v/>
      </c>
      <c r="J125" s="94" t="str">
        <f>IF('Backend Calcs Metric'!AA126="","",(ROUND((CONVERT('Backend Calcs Metric'!Z126,"ft","m")),5)))</f>
        <v/>
      </c>
    </row>
    <row r="126" spans="1:10" x14ac:dyDescent="0.25">
      <c r="A126" s="96" t="str">
        <f>IF('Backend Calcs Metric'!P127="","",(ROUND((CONVERT('Backend Calcs Metric'!P127,"in","mm")),0)))</f>
        <v/>
      </c>
      <c r="B126" s="94" t="str">
        <f>IF('Backend Calcs Metric'!S127="","",(ROUND((CONVERT('Backend Calcs Metric'!S127,"ft3","m3")),5)))</f>
        <v/>
      </c>
      <c r="C126" s="94" t="str">
        <f>IF('Backend Calcs Metric'!T127="","",(ROUND((CONVERT('Backend Calcs Metric'!T127,"ft3","m3")),5)))</f>
        <v/>
      </c>
      <c r="D126" s="94" t="str">
        <f>IF('Backend Calcs Metric'!U127="","",(ROUND((CONVERT('Backend Calcs Metric'!U127,"ft3","m3")),5)))</f>
        <v/>
      </c>
      <c r="E126" s="94" t="str">
        <f>IF('Backend Calcs Metric'!V127="","",(ROUND((CONVERT('Backend Calcs Metric'!V127,"ft3","m3")),5)))</f>
        <v/>
      </c>
      <c r="F126" s="94" t="e">
        <f>IF('Backend Calcs Metric'!W127="","",(ROUND((CONVERT('Backend Calcs Metric'!W127,"ft3","m3")),5)))</f>
        <v>#VALUE!</v>
      </c>
      <c r="G126" s="94" t="str">
        <f>IF('Backend Calcs Metric'!X127="","",(ROUND((CONVERT('Backend Calcs Metric'!X127,"ft3","m3")),5)))</f>
        <v/>
      </c>
      <c r="H126" s="94" t="str">
        <f>IF('Backend Calcs Metric'!Y127="","",(ROUND((CONVERT('Backend Calcs Metric'!Y127,"ft3","m3")),5)))</f>
        <v/>
      </c>
      <c r="I126" s="94" t="str">
        <f>IF('Backend Calcs Metric'!Y127="","",(ROUND((CONVERT('Backend Calcs Metric'!Y127,"ft3","m3")),2)))</f>
        <v/>
      </c>
      <c r="J126" s="94" t="str">
        <f>IF('Backend Calcs Metric'!AA127="","",(ROUND((CONVERT('Backend Calcs Metric'!Z127,"ft","m")),5)))</f>
        <v/>
      </c>
    </row>
    <row r="127" spans="1:10" x14ac:dyDescent="0.25">
      <c r="A127" s="96" t="str">
        <f>IF('Backend Calcs Metric'!P128="","",(ROUND((CONVERT('Backend Calcs Metric'!P128,"in","mm")),0)))</f>
        <v/>
      </c>
      <c r="B127" s="94" t="str">
        <f>IF('Backend Calcs Metric'!S128="","",(ROUND((CONVERT('Backend Calcs Metric'!S128,"ft3","m3")),5)))</f>
        <v/>
      </c>
      <c r="C127" s="94" t="str">
        <f>IF('Backend Calcs Metric'!T128="","",(ROUND((CONVERT('Backend Calcs Metric'!T128,"ft3","m3")),5)))</f>
        <v/>
      </c>
      <c r="D127" s="94" t="str">
        <f>IF('Backend Calcs Metric'!U128="","",(ROUND((CONVERT('Backend Calcs Metric'!U128,"ft3","m3")),5)))</f>
        <v/>
      </c>
      <c r="E127" s="94" t="str">
        <f>IF('Backend Calcs Metric'!V128="","",(ROUND((CONVERT('Backend Calcs Metric'!V128,"ft3","m3")),5)))</f>
        <v/>
      </c>
      <c r="F127" s="94" t="e">
        <f>IF('Backend Calcs Metric'!W128="","",(ROUND((CONVERT('Backend Calcs Metric'!W128,"ft3","m3")),5)))</f>
        <v>#VALUE!</v>
      </c>
      <c r="G127" s="94" t="str">
        <f>IF('Backend Calcs Metric'!X128="","",(ROUND((CONVERT('Backend Calcs Metric'!X128,"ft3","m3")),5)))</f>
        <v/>
      </c>
      <c r="H127" s="94" t="str">
        <f>IF('Backend Calcs Metric'!Y128="","",(ROUND((CONVERT('Backend Calcs Metric'!Y128,"ft3","m3")),5)))</f>
        <v/>
      </c>
      <c r="I127" s="94" t="str">
        <f>IF('Backend Calcs Metric'!Y128="","",(ROUND((CONVERT('Backend Calcs Metric'!Y128,"ft3","m3")),2)))</f>
        <v/>
      </c>
      <c r="J127" s="94" t="str">
        <f>IF('Backend Calcs Metric'!AA128="","",(ROUND((CONVERT('Backend Calcs Metric'!Z128,"ft","m")),5)))</f>
        <v/>
      </c>
    </row>
    <row r="128" spans="1:10" x14ac:dyDescent="0.25">
      <c r="A128" s="96" t="str">
        <f>IF('Backend Calcs Metric'!P129="","",(ROUND((CONVERT('Backend Calcs Metric'!P129,"in","mm")),0)))</f>
        <v/>
      </c>
      <c r="B128" s="94" t="str">
        <f>IF('Backend Calcs Metric'!S129="","",(ROUND((CONVERT('Backend Calcs Metric'!S129,"ft3","m3")),5)))</f>
        <v/>
      </c>
      <c r="C128" s="94" t="str">
        <f>IF('Backend Calcs Metric'!T129="","",(ROUND((CONVERT('Backend Calcs Metric'!T129,"ft3","m3")),5)))</f>
        <v/>
      </c>
      <c r="D128" s="94" t="str">
        <f>IF('Backend Calcs Metric'!U129="","",(ROUND((CONVERT('Backend Calcs Metric'!U129,"ft3","m3")),5)))</f>
        <v/>
      </c>
      <c r="E128" s="94" t="str">
        <f>IF('Backend Calcs Metric'!V129="","",(ROUND((CONVERT('Backend Calcs Metric'!V129,"ft3","m3")),5)))</f>
        <v/>
      </c>
      <c r="F128" s="94" t="e">
        <f>IF('Backend Calcs Metric'!W129="","",(ROUND((CONVERT('Backend Calcs Metric'!W129,"ft3","m3")),5)))</f>
        <v>#VALUE!</v>
      </c>
      <c r="G128" s="94" t="str">
        <f>IF('Backend Calcs Metric'!X129="","",(ROUND((CONVERT('Backend Calcs Metric'!X129,"ft3","m3")),5)))</f>
        <v/>
      </c>
      <c r="H128" s="94" t="str">
        <f>IF('Backend Calcs Metric'!Y129="","",(ROUND((CONVERT('Backend Calcs Metric'!Y129,"ft3","m3")),5)))</f>
        <v/>
      </c>
      <c r="I128" s="94" t="str">
        <f>IF('Backend Calcs Metric'!Y129="","",(ROUND((CONVERT('Backend Calcs Metric'!Y129,"ft3","m3")),2)))</f>
        <v/>
      </c>
      <c r="J128" s="94" t="str">
        <f>IF('Backend Calcs Metric'!AA129="","",(ROUND((CONVERT('Backend Calcs Metric'!Z129,"ft","m")),5)))</f>
        <v/>
      </c>
    </row>
    <row r="129" spans="1:10" x14ac:dyDescent="0.25">
      <c r="A129" s="96" t="str">
        <f>IF('Backend Calcs Metric'!P130="","",(ROUND((CONVERT('Backend Calcs Metric'!P130,"in","mm")),0)))</f>
        <v/>
      </c>
      <c r="B129" s="94" t="str">
        <f>IF('Backend Calcs Metric'!S130="","",(ROUND((CONVERT('Backend Calcs Metric'!S130,"ft3","m3")),5)))</f>
        <v/>
      </c>
      <c r="C129" s="94" t="str">
        <f>IF('Backend Calcs Metric'!T130="","",(ROUND((CONVERT('Backend Calcs Metric'!T130,"ft3","m3")),5)))</f>
        <v/>
      </c>
      <c r="D129" s="94" t="str">
        <f>IF('Backend Calcs Metric'!U130="","",(ROUND((CONVERT('Backend Calcs Metric'!U130,"ft3","m3")),5)))</f>
        <v/>
      </c>
      <c r="E129" s="94" t="str">
        <f>IF('Backend Calcs Metric'!V130="","",(ROUND((CONVERT('Backend Calcs Metric'!V130,"ft3","m3")),5)))</f>
        <v/>
      </c>
      <c r="F129" s="94" t="e">
        <f>IF('Backend Calcs Metric'!W130="","",(ROUND((CONVERT('Backend Calcs Metric'!W130,"ft3","m3")),5)))</f>
        <v>#VALUE!</v>
      </c>
      <c r="G129" s="94" t="str">
        <f>IF('Backend Calcs Metric'!X130="","",(ROUND((CONVERT('Backend Calcs Metric'!X130,"ft3","m3")),5)))</f>
        <v/>
      </c>
      <c r="H129" s="94" t="str">
        <f>IF('Backend Calcs Metric'!Y130="","",(ROUND((CONVERT('Backend Calcs Metric'!Y130,"ft3","m3")),5)))</f>
        <v/>
      </c>
      <c r="I129" s="94" t="str">
        <f>IF('Backend Calcs Metric'!Y130="","",(ROUND((CONVERT('Backend Calcs Metric'!Y130,"ft3","m3")),2)))</f>
        <v/>
      </c>
      <c r="J129" s="94" t="str">
        <f>IF('Backend Calcs Metric'!AA130="","",(ROUND((CONVERT('Backend Calcs Metric'!Z130,"ft","m")),5)))</f>
        <v/>
      </c>
    </row>
    <row r="130" spans="1:10" x14ac:dyDescent="0.25">
      <c r="A130" s="96" t="str">
        <f>IF('Backend Calcs Metric'!P131="","",(ROUND((CONVERT('Backend Calcs Metric'!P131,"in","mm")),0)))</f>
        <v/>
      </c>
      <c r="B130" s="94" t="str">
        <f>IF('Backend Calcs Metric'!S131="","",(ROUND((CONVERT('Backend Calcs Metric'!S131,"ft3","m3")),5)))</f>
        <v/>
      </c>
      <c r="C130" s="94" t="str">
        <f>IF('Backend Calcs Metric'!T131="","",(ROUND((CONVERT('Backend Calcs Metric'!T131,"ft3","m3")),5)))</f>
        <v/>
      </c>
      <c r="D130" s="94" t="str">
        <f>IF('Backend Calcs Metric'!U131="","",(ROUND((CONVERT('Backend Calcs Metric'!U131,"ft3","m3")),5)))</f>
        <v/>
      </c>
      <c r="E130" s="94" t="str">
        <f>IF('Backend Calcs Metric'!V131="","",(ROUND((CONVERT('Backend Calcs Metric'!V131,"ft3","m3")),5)))</f>
        <v/>
      </c>
      <c r="F130" s="94" t="e">
        <f>IF('Backend Calcs Metric'!W131="","",(ROUND((CONVERT('Backend Calcs Metric'!W131,"ft3","m3")),5)))</f>
        <v>#VALUE!</v>
      </c>
      <c r="G130" s="94" t="str">
        <f>IF('Backend Calcs Metric'!X131="","",(ROUND((CONVERT('Backend Calcs Metric'!X131,"ft3","m3")),5)))</f>
        <v/>
      </c>
      <c r="H130" s="94" t="str">
        <f>IF('Backend Calcs Metric'!Y131="","",(ROUND((CONVERT('Backend Calcs Metric'!Y131,"ft3","m3")),5)))</f>
        <v/>
      </c>
      <c r="I130" s="94" t="str">
        <f>IF('Backend Calcs Metric'!Y131="","",(ROUND((CONVERT('Backend Calcs Metric'!Y131,"ft3","m3")),2)))</f>
        <v/>
      </c>
      <c r="J130" s="94" t="str">
        <f>IF('Backend Calcs Metric'!AA131="","",(ROUND((CONVERT('Backend Calcs Metric'!Z131,"ft","m")),5)))</f>
        <v/>
      </c>
    </row>
    <row r="131" spans="1:10" x14ac:dyDescent="0.25">
      <c r="A131" s="96" t="str">
        <f>IF('Backend Calcs Metric'!P132="","",(ROUND((CONVERT('Backend Calcs Metric'!P132,"in","mm")),0)))</f>
        <v/>
      </c>
      <c r="B131" s="94" t="str">
        <f>IF('Backend Calcs Metric'!S132="","",(ROUND((CONVERT('Backend Calcs Metric'!S132,"ft3","m3")),5)))</f>
        <v/>
      </c>
      <c r="C131" s="94" t="str">
        <f>IF('Backend Calcs Metric'!T132="","",(ROUND((CONVERT('Backend Calcs Metric'!T132,"ft3","m3")),5)))</f>
        <v/>
      </c>
      <c r="D131" s="94" t="str">
        <f>IF('Backend Calcs Metric'!U132="","",(ROUND((CONVERT('Backend Calcs Metric'!U132,"ft3","m3")),5)))</f>
        <v/>
      </c>
      <c r="E131" s="94" t="str">
        <f>IF('Backend Calcs Metric'!V132="","",(ROUND((CONVERT('Backend Calcs Metric'!V132,"ft3","m3")),5)))</f>
        <v/>
      </c>
      <c r="F131" s="94" t="e">
        <f>IF('Backend Calcs Metric'!W132="","",(ROUND((CONVERT('Backend Calcs Metric'!W132,"ft3","m3")),5)))</f>
        <v>#VALUE!</v>
      </c>
      <c r="G131" s="94" t="str">
        <f>IF('Backend Calcs Metric'!X132="","",(ROUND((CONVERT('Backend Calcs Metric'!X132,"ft3","m3")),5)))</f>
        <v/>
      </c>
      <c r="H131" s="94" t="str">
        <f>IF('Backend Calcs Metric'!Y132="","",(ROUND((CONVERT('Backend Calcs Metric'!Y132,"ft3","m3")),5)))</f>
        <v/>
      </c>
      <c r="I131" s="94" t="str">
        <f>IF('Backend Calcs Metric'!Y132="","",(ROUND((CONVERT('Backend Calcs Metric'!Y132,"ft3","m3")),2)))</f>
        <v/>
      </c>
      <c r="J131" s="94" t="str">
        <f>IF('Backend Calcs Metric'!AA132="","",(ROUND((CONVERT('Backend Calcs Metric'!Z132,"ft","m")),5)))</f>
        <v/>
      </c>
    </row>
    <row r="132" spans="1:10" x14ac:dyDescent="0.25">
      <c r="A132" s="96" t="str">
        <f>IF('Backend Calcs Metric'!P133="","",(ROUND((CONVERT('Backend Calcs Metric'!P133,"in","mm")),0)))</f>
        <v/>
      </c>
      <c r="B132" s="94" t="str">
        <f>IF('Backend Calcs Metric'!S133="","",(ROUND((CONVERT('Backend Calcs Metric'!S133,"ft3","m3")),5)))</f>
        <v/>
      </c>
      <c r="C132" s="94" t="str">
        <f>IF('Backend Calcs Metric'!T133="","",(ROUND((CONVERT('Backend Calcs Metric'!T133,"ft3","m3")),5)))</f>
        <v/>
      </c>
      <c r="D132" s="94" t="str">
        <f>IF('Backend Calcs Metric'!U133="","",(ROUND((CONVERT('Backend Calcs Metric'!U133,"ft3","m3")),5)))</f>
        <v/>
      </c>
      <c r="E132" s="94" t="str">
        <f>IF('Backend Calcs Metric'!V133="","",(ROUND((CONVERT('Backend Calcs Metric'!V133,"ft3","m3")),5)))</f>
        <v/>
      </c>
      <c r="F132" s="94" t="e">
        <f>IF('Backend Calcs Metric'!W133="","",(ROUND((CONVERT('Backend Calcs Metric'!W133,"ft3","m3")),5)))</f>
        <v>#VALUE!</v>
      </c>
      <c r="G132" s="94" t="str">
        <f>IF('Backend Calcs Metric'!X133="","",(ROUND((CONVERT('Backend Calcs Metric'!X133,"ft3","m3")),5)))</f>
        <v/>
      </c>
      <c r="H132" s="94" t="str">
        <f>IF('Backend Calcs Metric'!Y133="","",(ROUND((CONVERT('Backend Calcs Metric'!Y133,"ft3","m3")),5)))</f>
        <v/>
      </c>
      <c r="I132" s="94" t="str">
        <f>IF('Backend Calcs Metric'!Y133="","",(ROUND((CONVERT('Backend Calcs Metric'!Y133,"ft3","m3")),2)))</f>
        <v/>
      </c>
      <c r="J132" s="94" t="str">
        <f>IF('Backend Calcs Metric'!AA133="","",(ROUND((CONVERT('Backend Calcs Metric'!Z133,"ft","m")),5)))</f>
        <v/>
      </c>
    </row>
    <row r="133" spans="1:10" x14ac:dyDescent="0.25">
      <c r="A133" s="96" t="str">
        <f>IF('Backend Calcs Metric'!P134="","",(ROUND((CONVERT('Backend Calcs Metric'!P134,"in","mm")),0)))</f>
        <v/>
      </c>
      <c r="B133" s="94" t="str">
        <f>IF('Backend Calcs Metric'!S134="","",(ROUND((CONVERT('Backend Calcs Metric'!S134,"ft3","m3")),5)))</f>
        <v/>
      </c>
      <c r="C133" s="94" t="str">
        <f>IF('Backend Calcs Metric'!T134="","",(ROUND((CONVERT('Backend Calcs Metric'!T134,"ft3","m3")),5)))</f>
        <v/>
      </c>
      <c r="D133" s="94" t="str">
        <f>IF('Backend Calcs Metric'!U134="","",(ROUND((CONVERT('Backend Calcs Metric'!U134,"ft3","m3")),5)))</f>
        <v/>
      </c>
      <c r="E133" s="94" t="str">
        <f>IF('Backend Calcs Metric'!V134="","",(ROUND((CONVERT('Backend Calcs Metric'!V134,"ft3","m3")),5)))</f>
        <v/>
      </c>
      <c r="F133" s="94" t="e">
        <f>IF('Backend Calcs Metric'!W134="","",(ROUND((CONVERT('Backend Calcs Metric'!W134,"ft3","m3")),5)))</f>
        <v>#VALUE!</v>
      </c>
      <c r="G133" s="94" t="str">
        <f>IF('Backend Calcs Metric'!X134="","",(ROUND((CONVERT('Backend Calcs Metric'!X134,"ft3","m3")),5)))</f>
        <v/>
      </c>
      <c r="H133" s="94" t="str">
        <f>IF('Backend Calcs Metric'!Y134="","",(ROUND((CONVERT('Backend Calcs Metric'!Y134,"ft3","m3")),5)))</f>
        <v/>
      </c>
      <c r="I133" s="94" t="str">
        <f>IF('Backend Calcs Metric'!Y134="","",(ROUND((CONVERT('Backend Calcs Metric'!Y134,"ft3","m3")),2)))</f>
        <v/>
      </c>
      <c r="J133" s="94" t="str">
        <f>IF('Backend Calcs Metric'!AA134="","",(ROUND((CONVERT('Backend Calcs Metric'!Z134,"ft","m")),5)))</f>
        <v/>
      </c>
    </row>
    <row r="134" spans="1:10" x14ac:dyDescent="0.25">
      <c r="A134" s="96" t="str">
        <f>IF('Backend Calcs Metric'!P135="","",(ROUND((CONVERT('Backend Calcs Metric'!P135,"in","mm")),0)))</f>
        <v/>
      </c>
      <c r="B134" s="94" t="str">
        <f>IF('Backend Calcs Metric'!S135="","",(ROUND((CONVERT('Backend Calcs Metric'!S135,"ft3","m3")),5)))</f>
        <v/>
      </c>
      <c r="C134" s="94" t="str">
        <f>IF('Backend Calcs Metric'!T135="","",(ROUND((CONVERT('Backend Calcs Metric'!T135,"ft3","m3")),5)))</f>
        <v/>
      </c>
      <c r="D134" s="94" t="str">
        <f>IF('Backend Calcs Metric'!U135="","",(ROUND((CONVERT('Backend Calcs Metric'!U135,"ft3","m3")),5)))</f>
        <v/>
      </c>
      <c r="E134" s="94" t="str">
        <f>IF('Backend Calcs Metric'!V135="","",(ROUND((CONVERT('Backend Calcs Metric'!V135,"ft3","m3")),5)))</f>
        <v/>
      </c>
      <c r="F134" s="94" t="e">
        <f>IF('Backend Calcs Metric'!W135="","",(ROUND((CONVERT('Backend Calcs Metric'!W135,"ft3","m3")),5)))</f>
        <v>#VALUE!</v>
      </c>
      <c r="G134" s="94" t="str">
        <f>IF('Backend Calcs Metric'!X135="","",(ROUND((CONVERT('Backend Calcs Metric'!X135,"ft3","m3")),5)))</f>
        <v/>
      </c>
      <c r="H134" s="94" t="str">
        <f>IF('Backend Calcs Metric'!Y135="","",(ROUND((CONVERT('Backend Calcs Metric'!Y135,"ft3","m3")),5)))</f>
        <v/>
      </c>
      <c r="I134" s="94" t="str">
        <f>IF('Backend Calcs Metric'!Y135="","",(ROUND((CONVERT('Backend Calcs Metric'!Y135,"ft3","m3")),2)))</f>
        <v/>
      </c>
      <c r="J134" s="94" t="str">
        <f>IF('Backend Calcs Metric'!AA135="","",(ROUND((CONVERT('Backend Calcs Metric'!Z135,"ft","m")),5)))</f>
        <v/>
      </c>
    </row>
    <row r="135" spans="1:10" x14ac:dyDescent="0.25">
      <c r="A135" s="96" t="str">
        <f>IF('Backend Calcs Metric'!P136="","",(ROUND((CONVERT('Backend Calcs Metric'!P136,"in","mm")),0)))</f>
        <v/>
      </c>
      <c r="B135" s="94" t="str">
        <f>IF('Backend Calcs Metric'!S136="","",(ROUND((CONVERT('Backend Calcs Metric'!S136,"ft3","m3")),5)))</f>
        <v/>
      </c>
      <c r="C135" s="94" t="str">
        <f>IF('Backend Calcs Metric'!T136="","",(ROUND((CONVERT('Backend Calcs Metric'!T136,"ft3","m3")),5)))</f>
        <v/>
      </c>
      <c r="D135" s="94" t="str">
        <f>IF('Backend Calcs Metric'!U136="","",(ROUND((CONVERT('Backend Calcs Metric'!U136,"ft3","m3")),5)))</f>
        <v/>
      </c>
      <c r="E135" s="94" t="str">
        <f>IF('Backend Calcs Metric'!V136="","",(ROUND((CONVERT('Backend Calcs Metric'!V136,"ft3","m3")),5)))</f>
        <v/>
      </c>
      <c r="F135" s="94" t="e">
        <f>IF('Backend Calcs Metric'!W136="","",(ROUND((CONVERT('Backend Calcs Metric'!W136,"ft3","m3")),5)))</f>
        <v>#VALUE!</v>
      </c>
      <c r="G135" s="94" t="str">
        <f>IF('Backend Calcs Metric'!X136="","",(ROUND((CONVERT('Backend Calcs Metric'!X136,"ft3","m3")),5)))</f>
        <v/>
      </c>
      <c r="H135" s="94" t="str">
        <f>IF('Backend Calcs Metric'!Y136="","",(ROUND((CONVERT('Backend Calcs Metric'!Y136,"ft3","m3")),5)))</f>
        <v/>
      </c>
      <c r="I135" s="94" t="str">
        <f>IF('Backend Calcs Metric'!Y136="","",(ROUND((CONVERT('Backend Calcs Metric'!Y136,"ft3","m3")),2)))</f>
        <v/>
      </c>
      <c r="J135" s="94" t="str">
        <f>IF('Backend Calcs Metric'!AA136="","",(ROUND((CONVERT('Backend Calcs Metric'!Z136,"ft","m")),5)))</f>
        <v/>
      </c>
    </row>
    <row r="136" spans="1:10" x14ac:dyDescent="0.25">
      <c r="A136" s="96" t="str">
        <f>IF('Backend Calcs Metric'!P137="","",(ROUND((CONVERT('Backend Calcs Metric'!P137,"in","mm")),0)))</f>
        <v/>
      </c>
      <c r="B136" s="94" t="str">
        <f>IF('Backend Calcs Metric'!S137="","",(ROUND((CONVERT('Backend Calcs Metric'!S137,"ft3","m3")),5)))</f>
        <v/>
      </c>
      <c r="C136" s="94" t="str">
        <f>IF('Backend Calcs Metric'!T137="","",(ROUND((CONVERT('Backend Calcs Metric'!T137,"ft3","m3")),5)))</f>
        <v/>
      </c>
      <c r="D136" s="94" t="str">
        <f>IF('Backend Calcs Metric'!U137="","",(ROUND((CONVERT('Backend Calcs Metric'!U137,"ft3","m3")),5)))</f>
        <v/>
      </c>
      <c r="E136" s="94" t="str">
        <f>IF('Backend Calcs Metric'!V137="","",(ROUND((CONVERT('Backend Calcs Metric'!V137,"ft3","m3")),5)))</f>
        <v/>
      </c>
      <c r="F136" s="94" t="e">
        <f>IF('Backend Calcs Metric'!W137="","",(ROUND((CONVERT('Backend Calcs Metric'!W137,"ft3","m3")),5)))</f>
        <v>#VALUE!</v>
      </c>
      <c r="G136" s="94" t="str">
        <f>IF('Backend Calcs Metric'!X137="","",(ROUND((CONVERT('Backend Calcs Metric'!X137,"ft3","m3")),5)))</f>
        <v/>
      </c>
      <c r="H136" s="94" t="str">
        <f>IF('Backend Calcs Metric'!Y137="","",(ROUND((CONVERT('Backend Calcs Metric'!Y137,"ft3","m3")),5)))</f>
        <v/>
      </c>
      <c r="I136" s="94" t="str">
        <f>IF('Backend Calcs Metric'!Y137="","",(ROUND((CONVERT('Backend Calcs Metric'!Y137,"ft3","m3")),2)))</f>
        <v/>
      </c>
      <c r="J136" s="94" t="str">
        <f>IF('Backend Calcs Metric'!AA137="","",(ROUND((CONVERT('Backend Calcs Metric'!Z137,"ft","m")),5)))</f>
        <v/>
      </c>
    </row>
    <row r="137" spans="1:10" x14ac:dyDescent="0.25">
      <c r="A137" s="96" t="str">
        <f>IF('Backend Calcs Metric'!P138="","",(ROUND((CONVERT('Backend Calcs Metric'!P138,"in","mm")),0)))</f>
        <v/>
      </c>
      <c r="B137" s="94" t="str">
        <f>IF('Backend Calcs Metric'!S138="","",(ROUND((CONVERT('Backend Calcs Metric'!S138,"ft3","m3")),5)))</f>
        <v/>
      </c>
      <c r="C137" s="94" t="str">
        <f>IF('Backend Calcs Metric'!T138="","",(ROUND((CONVERT('Backend Calcs Metric'!T138,"ft3","m3")),5)))</f>
        <v/>
      </c>
      <c r="D137" s="94" t="str">
        <f>IF('Backend Calcs Metric'!U138="","",(ROUND((CONVERT('Backend Calcs Metric'!U138,"ft3","m3")),5)))</f>
        <v/>
      </c>
      <c r="E137" s="94" t="str">
        <f>IF('Backend Calcs Metric'!V138="","",(ROUND((CONVERT('Backend Calcs Metric'!V138,"ft3","m3")),5)))</f>
        <v/>
      </c>
      <c r="F137" s="94" t="e">
        <f>IF('Backend Calcs Metric'!W138="","",(ROUND((CONVERT('Backend Calcs Metric'!W138,"ft3","m3")),5)))</f>
        <v>#VALUE!</v>
      </c>
      <c r="G137" s="94" t="str">
        <f>IF('Backend Calcs Metric'!X138="","",(ROUND((CONVERT('Backend Calcs Metric'!X138,"ft3","m3")),5)))</f>
        <v/>
      </c>
      <c r="H137" s="94" t="str">
        <f>IF('Backend Calcs Metric'!Y138="","",(ROUND((CONVERT('Backend Calcs Metric'!Y138,"ft3","m3")),5)))</f>
        <v/>
      </c>
      <c r="I137" s="94" t="str">
        <f>IF('Backend Calcs Metric'!Y138="","",(ROUND((CONVERT('Backend Calcs Metric'!Y138,"ft3","m3")),2)))</f>
        <v/>
      </c>
      <c r="J137" s="94" t="str">
        <f>IF('Backend Calcs Metric'!AA138="","",(ROUND((CONVERT('Backend Calcs Metric'!Z138,"ft","m")),5)))</f>
        <v/>
      </c>
    </row>
    <row r="138" spans="1:10" x14ac:dyDescent="0.25">
      <c r="A138" s="96" t="str">
        <f>IF('Backend Calcs Metric'!P139="","",(ROUND((CONVERT('Backend Calcs Metric'!P139,"in","mm")),0)))</f>
        <v/>
      </c>
      <c r="B138" s="94" t="str">
        <f>IF('Backend Calcs Metric'!S139="","",(ROUND((CONVERT('Backend Calcs Metric'!S139,"ft3","m3")),5)))</f>
        <v/>
      </c>
      <c r="C138" s="94" t="str">
        <f>IF('Backend Calcs Metric'!T139="","",(ROUND((CONVERT('Backend Calcs Metric'!T139,"ft3","m3")),5)))</f>
        <v/>
      </c>
      <c r="D138" s="94" t="str">
        <f>IF('Backend Calcs Metric'!U139="","",(ROUND((CONVERT('Backend Calcs Metric'!U139,"ft3","m3")),5)))</f>
        <v/>
      </c>
      <c r="E138" s="94" t="str">
        <f>IF('Backend Calcs Metric'!V139="","",(ROUND((CONVERT('Backend Calcs Metric'!V139,"ft3","m3")),5)))</f>
        <v/>
      </c>
      <c r="F138" s="94" t="e">
        <f>IF('Backend Calcs Metric'!W139="","",(ROUND((CONVERT('Backend Calcs Metric'!W139,"ft3","m3")),5)))</f>
        <v>#VALUE!</v>
      </c>
      <c r="G138" s="94" t="str">
        <f>IF('Backend Calcs Metric'!X139="","",(ROUND((CONVERT('Backend Calcs Metric'!X139,"ft3","m3")),5)))</f>
        <v/>
      </c>
      <c r="H138" s="94" t="str">
        <f>IF('Backend Calcs Metric'!Y139="","",(ROUND((CONVERT('Backend Calcs Metric'!Y139,"ft3","m3")),5)))</f>
        <v/>
      </c>
      <c r="I138" s="94" t="str">
        <f>IF('Backend Calcs Metric'!Y139="","",(ROUND((CONVERT('Backend Calcs Metric'!Y139,"ft3","m3")),2)))</f>
        <v/>
      </c>
      <c r="J138" s="94" t="str">
        <f>IF('Backend Calcs Metric'!AA139="","",(ROUND((CONVERT('Backend Calcs Metric'!Z139,"ft","m")),5)))</f>
        <v/>
      </c>
    </row>
    <row r="139" spans="1:10" x14ac:dyDescent="0.25">
      <c r="A139" s="96" t="str">
        <f>IF('Backend Calcs Metric'!P140="","",(ROUND((CONVERT('Backend Calcs Metric'!P140,"in","mm")),0)))</f>
        <v/>
      </c>
      <c r="B139" s="94" t="str">
        <f>IF('Backend Calcs Metric'!S140="","",(ROUND((CONVERT('Backend Calcs Metric'!S140,"ft3","m3")),5)))</f>
        <v/>
      </c>
      <c r="C139" s="94" t="str">
        <f>IF('Backend Calcs Metric'!T140="","",(ROUND((CONVERT('Backend Calcs Metric'!T140,"ft3","m3")),5)))</f>
        <v/>
      </c>
      <c r="D139" s="94" t="str">
        <f>IF('Backend Calcs Metric'!U140="","",(ROUND((CONVERT('Backend Calcs Metric'!U140,"ft3","m3")),5)))</f>
        <v/>
      </c>
      <c r="E139" s="94" t="str">
        <f>IF('Backend Calcs Metric'!V140="","",(ROUND((CONVERT('Backend Calcs Metric'!V140,"ft3","m3")),5)))</f>
        <v/>
      </c>
      <c r="F139" s="94" t="e">
        <f>IF('Backend Calcs Metric'!W140="","",(ROUND((CONVERT('Backend Calcs Metric'!W140,"ft3","m3")),5)))</f>
        <v>#VALUE!</v>
      </c>
      <c r="G139" s="94" t="str">
        <f>IF('Backend Calcs Metric'!X140="","",(ROUND((CONVERT('Backend Calcs Metric'!X140,"ft3","m3")),5)))</f>
        <v/>
      </c>
      <c r="H139" s="94" t="str">
        <f>IF('Backend Calcs Metric'!Y140="","",(ROUND((CONVERT('Backend Calcs Metric'!Y140,"ft3","m3")),5)))</f>
        <v/>
      </c>
      <c r="I139" s="94" t="str">
        <f>IF('Backend Calcs Metric'!Y140="","",(ROUND((CONVERT('Backend Calcs Metric'!Y140,"ft3","m3")),2)))</f>
        <v/>
      </c>
      <c r="J139" s="94" t="str">
        <f>IF('Backend Calcs Metric'!AA140="","",(ROUND((CONVERT('Backend Calcs Metric'!Z140,"ft","m")),5)))</f>
        <v/>
      </c>
    </row>
    <row r="140" spans="1:10" x14ac:dyDescent="0.25">
      <c r="A140" s="96" t="str">
        <f>IF('Backend Calcs Metric'!P141="","",(ROUND((CONVERT('Backend Calcs Metric'!P141,"in","mm")),0)))</f>
        <v/>
      </c>
      <c r="B140" s="94" t="str">
        <f>IF('Backend Calcs Metric'!S141="","",(ROUND((CONVERT('Backend Calcs Metric'!S141,"ft3","m3")),5)))</f>
        <v/>
      </c>
      <c r="C140" s="94" t="str">
        <f>IF('Backend Calcs Metric'!T141="","",(ROUND((CONVERT('Backend Calcs Metric'!T141,"ft3","m3")),5)))</f>
        <v/>
      </c>
      <c r="D140" s="94" t="str">
        <f>IF('Backend Calcs Metric'!U141="","",(ROUND((CONVERT('Backend Calcs Metric'!U141,"ft3","m3")),5)))</f>
        <v/>
      </c>
      <c r="E140" s="94" t="str">
        <f>IF('Backend Calcs Metric'!V141="","",(ROUND((CONVERT('Backend Calcs Metric'!V141,"ft3","m3")),5)))</f>
        <v/>
      </c>
      <c r="F140" s="94" t="e">
        <f>IF('Backend Calcs Metric'!W141="","",(ROUND((CONVERT('Backend Calcs Metric'!W141,"ft3","m3")),5)))</f>
        <v>#VALUE!</v>
      </c>
      <c r="G140" s="94" t="str">
        <f>IF('Backend Calcs Metric'!X141="","",(ROUND((CONVERT('Backend Calcs Metric'!X141,"ft3","m3")),5)))</f>
        <v/>
      </c>
      <c r="H140" s="94" t="str">
        <f>IF('Backend Calcs Metric'!Y141="","",(ROUND((CONVERT('Backend Calcs Metric'!Y141,"ft3","m3")),5)))</f>
        <v/>
      </c>
      <c r="I140" s="94" t="str">
        <f>IF('Backend Calcs Metric'!Y141="","",(ROUND((CONVERT('Backend Calcs Metric'!Y141,"ft3","m3")),2)))</f>
        <v/>
      </c>
      <c r="J140" s="94" t="str">
        <f>IF('Backend Calcs Metric'!AA141="","",(ROUND((CONVERT('Backend Calcs Metric'!Z141,"ft","m")),5)))</f>
        <v/>
      </c>
    </row>
    <row r="141" spans="1:10" x14ac:dyDescent="0.25">
      <c r="A141" s="96" t="str">
        <f>IF('Backend Calcs Metric'!P142="","",(ROUND((CONVERT('Backend Calcs Metric'!P142,"in","mm")),0)))</f>
        <v/>
      </c>
      <c r="B141" s="94" t="str">
        <f>IF('Backend Calcs Metric'!S142="","",(ROUND((CONVERT('Backend Calcs Metric'!S142,"ft3","m3")),5)))</f>
        <v/>
      </c>
      <c r="C141" s="94" t="str">
        <f>IF('Backend Calcs Metric'!T142="","",(ROUND((CONVERT('Backend Calcs Metric'!T142,"ft3","m3")),5)))</f>
        <v/>
      </c>
      <c r="D141" s="94" t="str">
        <f>IF('Backend Calcs Metric'!U142="","",(ROUND((CONVERT('Backend Calcs Metric'!U142,"ft3","m3")),5)))</f>
        <v/>
      </c>
      <c r="E141" s="94" t="str">
        <f>IF('Backend Calcs Metric'!V142="","",(ROUND((CONVERT('Backend Calcs Metric'!V142,"ft3","m3")),5)))</f>
        <v/>
      </c>
      <c r="F141" s="94" t="e">
        <f>IF('Backend Calcs Metric'!W142="","",(ROUND((CONVERT('Backend Calcs Metric'!W142,"ft3","m3")),5)))</f>
        <v>#VALUE!</v>
      </c>
      <c r="G141" s="94" t="str">
        <f>IF('Backend Calcs Metric'!X142="","",(ROUND((CONVERT('Backend Calcs Metric'!X142,"ft3","m3")),5)))</f>
        <v/>
      </c>
      <c r="H141" s="94" t="str">
        <f>IF('Backend Calcs Metric'!Y142="","",(ROUND((CONVERT('Backend Calcs Metric'!Y142,"ft3","m3")),5)))</f>
        <v/>
      </c>
      <c r="I141" s="94" t="str">
        <f>IF('Backend Calcs Metric'!Y142="","",(ROUND((CONVERT('Backend Calcs Metric'!Y142,"ft3","m3")),2)))</f>
        <v/>
      </c>
      <c r="J141" s="94" t="str">
        <f>IF('Backend Calcs Metric'!AA142="","",(ROUND((CONVERT('Backend Calcs Metric'!Z142,"ft","m")),5)))</f>
        <v/>
      </c>
    </row>
    <row r="142" spans="1:10" x14ac:dyDescent="0.25">
      <c r="A142" s="96" t="str">
        <f>IF('Backend Calcs Metric'!P143="","",(ROUND((CONVERT('Backend Calcs Metric'!P143,"in","mm")),0)))</f>
        <v/>
      </c>
      <c r="B142" s="94" t="str">
        <f>IF('Backend Calcs Metric'!S143="","",(ROUND((CONVERT('Backend Calcs Metric'!S143,"ft3","m3")),5)))</f>
        <v/>
      </c>
      <c r="C142" s="94" t="str">
        <f>IF('Backend Calcs Metric'!T143="","",(ROUND((CONVERT('Backend Calcs Metric'!T143,"ft3","m3")),5)))</f>
        <v/>
      </c>
      <c r="D142" s="94" t="str">
        <f>IF('Backend Calcs Metric'!U143="","",(ROUND((CONVERT('Backend Calcs Metric'!U143,"ft3","m3")),5)))</f>
        <v/>
      </c>
      <c r="E142" s="94" t="str">
        <f>IF('Backend Calcs Metric'!V143="","",(ROUND((CONVERT('Backend Calcs Metric'!V143,"ft3","m3")),5)))</f>
        <v/>
      </c>
      <c r="F142" s="94" t="e">
        <f>IF('Backend Calcs Metric'!W143="","",(ROUND((CONVERT('Backend Calcs Metric'!W143,"ft3","m3")),5)))</f>
        <v>#VALUE!</v>
      </c>
      <c r="G142" s="94" t="str">
        <f>IF('Backend Calcs Metric'!X143="","",(ROUND((CONVERT('Backend Calcs Metric'!X143,"ft3","m3")),5)))</f>
        <v/>
      </c>
      <c r="H142" s="94" t="str">
        <f>IF('Backend Calcs Metric'!Y143="","",(ROUND((CONVERT('Backend Calcs Metric'!Y143,"ft3","m3")),5)))</f>
        <v/>
      </c>
      <c r="I142" s="94" t="str">
        <f>IF('Backend Calcs Metric'!Y143="","",(ROUND((CONVERT('Backend Calcs Metric'!Y143,"ft3","m3")),2)))</f>
        <v/>
      </c>
      <c r="J142" s="94" t="str">
        <f>IF('Backend Calcs Metric'!AA143="","",(ROUND((CONVERT('Backend Calcs Metric'!Z143,"ft","m")),5)))</f>
        <v/>
      </c>
    </row>
    <row r="143" spans="1:10" x14ac:dyDescent="0.25">
      <c r="A143" s="96" t="str">
        <f>IF('Backend Calcs Metric'!P144="","",(ROUND((CONVERT('Backend Calcs Metric'!P144,"in","mm")),0)))</f>
        <v/>
      </c>
      <c r="B143" s="94" t="str">
        <f>IF('Backend Calcs Metric'!S144="","",(ROUND((CONVERT('Backend Calcs Metric'!S144,"ft3","m3")),5)))</f>
        <v/>
      </c>
      <c r="C143" s="94" t="str">
        <f>IF('Backend Calcs Metric'!T144="","",(ROUND((CONVERT('Backend Calcs Metric'!T144,"ft3","m3")),5)))</f>
        <v/>
      </c>
      <c r="D143" s="94" t="str">
        <f>IF('Backend Calcs Metric'!U144="","",(ROUND((CONVERT('Backend Calcs Metric'!U144,"ft3","m3")),5)))</f>
        <v/>
      </c>
      <c r="E143" s="94" t="str">
        <f>IF('Backend Calcs Metric'!V144="","",(ROUND((CONVERT('Backend Calcs Metric'!V144,"ft3","m3")),5)))</f>
        <v/>
      </c>
      <c r="F143" s="94" t="e">
        <f>IF('Backend Calcs Metric'!W144="","",(ROUND((CONVERT('Backend Calcs Metric'!W144,"ft3","m3")),5)))</f>
        <v>#VALUE!</v>
      </c>
      <c r="G143" s="94" t="str">
        <f>IF('Backend Calcs Metric'!X144="","",(ROUND((CONVERT('Backend Calcs Metric'!X144,"ft3","m3")),5)))</f>
        <v/>
      </c>
      <c r="H143" s="94" t="str">
        <f>IF('Backend Calcs Metric'!Y144="","",(ROUND((CONVERT('Backend Calcs Metric'!Y144,"ft3","m3")),5)))</f>
        <v/>
      </c>
      <c r="I143" s="94" t="str">
        <f>IF('Backend Calcs Metric'!Y144="","",(ROUND((CONVERT('Backend Calcs Metric'!Y144,"ft3","m3")),2)))</f>
        <v/>
      </c>
      <c r="J143" s="94" t="str">
        <f>IF('Backend Calcs Metric'!AA144="","",(ROUND((CONVERT('Backend Calcs Metric'!Z144,"ft","m")),5)))</f>
        <v/>
      </c>
    </row>
    <row r="144" spans="1:10" x14ac:dyDescent="0.25">
      <c r="A144" s="96" t="str">
        <f>IF('Backend Calcs Metric'!P145="","",(ROUND((CONVERT('Backend Calcs Metric'!P145,"in","mm")),0)))</f>
        <v/>
      </c>
      <c r="B144" s="94" t="str">
        <f>IF('Backend Calcs Metric'!S145="","",(ROUND((CONVERT('Backend Calcs Metric'!S145,"ft3","m3")),5)))</f>
        <v/>
      </c>
      <c r="C144" s="94" t="str">
        <f>IF('Backend Calcs Metric'!T145="","",(ROUND((CONVERT('Backend Calcs Metric'!T145,"ft3","m3")),5)))</f>
        <v/>
      </c>
      <c r="D144" s="94" t="str">
        <f>IF('Backend Calcs Metric'!U145="","",(ROUND((CONVERT('Backend Calcs Metric'!U145,"ft3","m3")),5)))</f>
        <v/>
      </c>
      <c r="E144" s="94" t="str">
        <f>IF('Backend Calcs Metric'!V145="","",(ROUND((CONVERT('Backend Calcs Metric'!V145,"ft3","m3")),5)))</f>
        <v/>
      </c>
      <c r="F144" s="94" t="e">
        <f>IF('Backend Calcs Metric'!W145="","",(ROUND((CONVERT('Backend Calcs Metric'!W145,"ft3","m3")),5)))</f>
        <v>#VALUE!</v>
      </c>
      <c r="G144" s="94" t="str">
        <f>IF('Backend Calcs Metric'!X145="","",(ROUND((CONVERT('Backend Calcs Metric'!X145,"ft3","m3")),5)))</f>
        <v/>
      </c>
      <c r="H144" s="94" t="str">
        <f>IF('Backend Calcs Metric'!Y145="","",(ROUND((CONVERT('Backend Calcs Metric'!Y145,"ft3","m3")),5)))</f>
        <v/>
      </c>
      <c r="I144" s="94" t="str">
        <f>IF('Backend Calcs Metric'!Y145="","",(ROUND((CONVERT('Backend Calcs Metric'!Y145,"ft3","m3")),2)))</f>
        <v/>
      </c>
      <c r="J144" s="94" t="str">
        <f>IF('Backend Calcs Metric'!AA145="","",(ROUND((CONVERT('Backend Calcs Metric'!Z145,"ft","m")),5)))</f>
        <v/>
      </c>
    </row>
    <row r="145" spans="1:10" x14ac:dyDescent="0.25">
      <c r="A145" s="96" t="str">
        <f>IF('Backend Calcs Metric'!P146="","",(ROUND((CONVERT('Backend Calcs Metric'!P146,"in","mm")),0)))</f>
        <v/>
      </c>
      <c r="B145" s="94" t="str">
        <f>IF('Backend Calcs Metric'!S146="","",(ROUND((CONVERT('Backend Calcs Metric'!S146,"ft3","m3")),5)))</f>
        <v/>
      </c>
      <c r="C145" s="94" t="str">
        <f>IF('Backend Calcs Metric'!T146="","",(ROUND((CONVERT('Backend Calcs Metric'!T146,"ft3","m3")),5)))</f>
        <v/>
      </c>
      <c r="D145" s="94" t="str">
        <f>IF('Backend Calcs Metric'!U146="","",(ROUND((CONVERT('Backend Calcs Metric'!U146,"ft3","m3")),5)))</f>
        <v/>
      </c>
      <c r="E145" s="94" t="str">
        <f>IF('Backend Calcs Metric'!V146="","",(ROUND((CONVERT('Backend Calcs Metric'!V146,"ft3","m3")),5)))</f>
        <v/>
      </c>
      <c r="F145" s="94" t="e">
        <f>IF('Backend Calcs Metric'!W146="","",(ROUND((CONVERT('Backend Calcs Metric'!W146,"ft3","m3")),5)))</f>
        <v>#VALUE!</v>
      </c>
      <c r="G145" s="94" t="str">
        <f>IF('Backend Calcs Metric'!X146="","",(ROUND((CONVERT('Backend Calcs Metric'!X146,"ft3","m3")),5)))</f>
        <v/>
      </c>
      <c r="H145" s="94" t="str">
        <f>IF('Backend Calcs Metric'!Y146="","",(ROUND((CONVERT('Backend Calcs Metric'!Y146,"ft3","m3")),5)))</f>
        <v/>
      </c>
      <c r="I145" s="94" t="str">
        <f>IF('Backend Calcs Metric'!Y146="","",(ROUND((CONVERT('Backend Calcs Metric'!Y146,"ft3","m3")),2)))</f>
        <v/>
      </c>
      <c r="J145" s="94" t="str">
        <f>IF('Backend Calcs Metric'!AA146="","",(ROUND((CONVERT('Backend Calcs Metric'!Z146,"ft","m")),5)))</f>
        <v/>
      </c>
    </row>
    <row r="146" spans="1:10" x14ac:dyDescent="0.25">
      <c r="A146" s="96" t="str">
        <f>IF('Backend Calcs Metric'!P147="","",(ROUND((CONVERT('Backend Calcs Metric'!P147,"in","mm")),0)))</f>
        <v/>
      </c>
      <c r="B146" s="94" t="str">
        <f>IF('Backend Calcs Metric'!S147="","",(ROUND((CONVERT('Backend Calcs Metric'!S147,"ft3","m3")),5)))</f>
        <v/>
      </c>
      <c r="C146" s="94" t="str">
        <f>IF('Backend Calcs Metric'!T147="","",(ROUND((CONVERT('Backend Calcs Metric'!T147,"ft3","m3")),5)))</f>
        <v/>
      </c>
      <c r="D146" s="94" t="str">
        <f>IF('Backend Calcs Metric'!U147="","",(ROUND((CONVERT('Backend Calcs Metric'!U147,"ft3","m3")),5)))</f>
        <v/>
      </c>
      <c r="E146" s="94" t="str">
        <f>IF('Backend Calcs Metric'!V147="","",(ROUND((CONVERT('Backend Calcs Metric'!V147,"ft3","m3")),5)))</f>
        <v/>
      </c>
      <c r="F146" s="94" t="e">
        <f>IF('Backend Calcs Metric'!W147="","",(ROUND((CONVERT('Backend Calcs Metric'!W147,"ft3","m3")),5)))</f>
        <v>#VALUE!</v>
      </c>
      <c r="G146" s="94" t="str">
        <f>IF('Backend Calcs Metric'!X147="","",(ROUND((CONVERT('Backend Calcs Metric'!X147,"ft3","m3")),5)))</f>
        <v/>
      </c>
      <c r="H146" s="94" t="str">
        <f>IF('Backend Calcs Metric'!Y147="","",(ROUND((CONVERT('Backend Calcs Metric'!Y147,"ft3","m3")),5)))</f>
        <v/>
      </c>
      <c r="I146" s="94" t="str">
        <f>IF('Backend Calcs Metric'!Y147="","",(ROUND((CONVERT('Backend Calcs Metric'!Y147,"ft3","m3")),2)))</f>
        <v/>
      </c>
      <c r="J146" s="94" t="str">
        <f>IF('Backend Calcs Metric'!AA147="","",(ROUND((CONVERT('Backend Calcs Metric'!Z147,"ft","m")),5)))</f>
        <v/>
      </c>
    </row>
    <row r="147" spans="1:10" x14ac:dyDescent="0.25">
      <c r="A147" s="96" t="str">
        <f>IF('Backend Calcs Metric'!P148="","",(ROUND((CONVERT('Backend Calcs Metric'!P148,"in","mm")),0)))</f>
        <v/>
      </c>
      <c r="B147" s="94" t="str">
        <f>IF('Backend Calcs Metric'!S148="","",(ROUND((CONVERT('Backend Calcs Metric'!S148,"ft3","m3")),5)))</f>
        <v/>
      </c>
      <c r="C147" s="94" t="str">
        <f>IF('Backend Calcs Metric'!T148="","",(ROUND((CONVERT('Backend Calcs Metric'!T148,"ft3","m3")),5)))</f>
        <v/>
      </c>
      <c r="D147" s="94" t="str">
        <f>IF('Backend Calcs Metric'!U148="","",(ROUND((CONVERT('Backend Calcs Metric'!U148,"ft3","m3")),5)))</f>
        <v/>
      </c>
      <c r="E147" s="94" t="str">
        <f>IF('Backend Calcs Metric'!V148="","",(ROUND((CONVERT('Backend Calcs Metric'!V148,"ft3","m3")),5)))</f>
        <v/>
      </c>
      <c r="F147" s="94" t="e">
        <f>IF('Backend Calcs Metric'!W148="","",(ROUND((CONVERT('Backend Calcs Metric'!W148,"ft3","m3")),5)))</f>
        <v>#VALUE!</v>
      </c>
      <c r="G147" s="94" t="str">
        <f>IF('Backend Calcs Metric'!X148="","",(ROUND((CONVERT('Backend Calcs Metric'!X148,"ft3","m3")),5)))</f>
        <v/>
      </c>
      <c r="H147" s="94" t="str">
        <f>IF('Backend Calcs Metric'!Y148="","",(ROUND((CONVERT('Backend Calcs Metric'!Y148,"ft3","m3")),5)))</f>
        <v/>
      </c>
      <c r="I147" s="94" t="str">
        <f>IF('Backend Calcs Metric'!Y148="","",(ROUND((CONVERT('Backend Calcs Metric'!Y148,"ft3","m3")),2)))</f>
        <v/>
      </c>
      <c r="J147" s="94" t="str">
        <f>IF('Backend Calcs Metric'!AA148="","",(ROUND((CONVERT('Backend Calcs Metric'!Z148,"ft","m")),5)))</f>
        <v/>
      </c>
    </row>
    <row r="148" spans="1:10" x14ac:dyDescent="0.25">
      <c r="A148" s="96" t="str">
        <f>IF('Backend Calcs Metric'!P149="","",(ROUND((CONVERT('Backend Calcs Metric'!P149,"in","mm")),0)))</f>
        <v/>
      </c>
      <c r="B148" s="94" t="str">
        <f>IF('Backend Calcs Metric'!S149="","",(ROUND((CONVERT('Backend Calcs Metric'!S149,"ft3","m3")),5)))</f>
        <v/>
      </c>
      <c r="C148" s="94" t="str">
        <f>IF('Backend Calcs Metric'!T149="","",(ROUND((CONVERT('Backend Calcs Metric'!T149,"ft3","m3")),5)))</f>
        <v/>
      </c>
      <c r="D148" s="94" t="str">
        <f>IF('Backend Calcs Metric'!U149="","",(ROUND((CONVERT('Backend Calcs Metric'!U149,"ft3","m3")),5)))</f>
        <v/>
      </c>
      <c r="E148" s="94" t="str">
        <f>IF('Backend Calcs Metric'!V149="","",(ROUND((CONVERT('Backend Calcs Metric'!V149,"ft3","m3")),5)))</f>
        <v/>
      </c>
      <c r="F148" s="94" t="e">
        <f>IF('Backend Calcs Metric'!W149="","",(ROUND((CONVERT('Backend Calcs Metric'!W149,"ft3","m3")),5)))</f>
        <v>#VALUE!</v>
      </c>
      <c r="G148" s="94" t="str">
        <f>IF('Backend Calcs Metric'!X149="","",(ROUND((CONVERT('Backend Calcs Metric'!X149,"ft3","m3")),5)))</f>
        <v/>
      </c>
      <c r="H148" s="94" t="str">
        <f>IF('Backend Calcs Metric'!Y149="","",(ROUND((CONVERT('Backend Calcs Metric'!Y149,"ft3","m3")),5)))</f>
        <v/>
      </c>
      <c r="I148" s="94" t="str">
        <f>IF('Backend Calcs Metric'!Y149="","",(ROUND((CONVERT('Backend Calcs Metric'!Y149,"ft3","m3")),2)))</f>
        <v/>
      </c>
      <c r="J148" s="94" t="str">
        <f>IF('Backend Calcs Metric'!AA149="","",(ROUND((CONVERT('Backend Calcs Metric'!Z149,"ft","m")),5)))</f>
        <v/>
      </c>
    </row>
    <row r="149" spans="1:10" x14ac:dyDescent="0.25">
      <c r="A149" s="96" t="str">
        <f>IF('Backend Calcs Metric'!P150="","",(ROUND((CONVERT('Backend Calcs Metric'!P150,"in","mm")),0)))</f>
        <v/>
      </c>
      <c r="B149" s="94" t="str">
        <f>IF('Backend Calcs Metric'!S150="","",(ROUND((CONVERT('Backend Calcs Metric'!S150,"ft3","m3")),5)))</f>
        <v/>
      </c>
      <c r="C149" s="94" t="str">
        <f>IF('Backend Calcs Metric'!T150="","",(ROUND((CONVERT('Backend Calcs Metric'!T150,"ft3","m3")),5)))</f>
        <v/>
      </c>
      <c r="D149" s="94" t="str">
        <f>IF('Backend Calcs Metric'!U150="","",(ROUND((CONVERT('Backend Calcs Metric'!U150,"ft3","m3")),5)))</f>
        <v/>
      </c>
      <c r="E149" s="94" t="str">
        <f>IF('Backend Calcs Metric'!V150="","",(ROUND((CONVERT('Backend Calcs Metric'!V150,"ft3","m3")),5)))</f>
        <v/>
      </c>
      <c r="F149" s="94" t="e">
        <f>IF('Backend Calcs Metric'!W150="","",(ROUND((CONVERT('Backend Calcs Metric'!W150,"ft3","m3")),5)))</f>
        <v>#VALUE!</v>
      </c>
      <c r="G149" s="94" t="str">
        <f>IF('Backend Calcs Metric'!X150="","",(ROUND((CONVERT('Backend Calcs Metric'!X150,"ft3","m3")),5)))</f>
        <v/>
      </c>
      <c r="H149" s="94" t="str">
        <f>IF('Backend Calcs Metric'!Y150="","",(ROUND((CONVERT('Backend Calcs Metric'!Y150,"ft3","m3")),5)))</f>
        <v/>
      </c>
      <c r="I149" s="94" t="str">
        <f>IF('Backend Calcs Metric'!Y150="","",(ROUND((CONVERT('Backend Calcs Metric'!Y150,"ft3","m3")),2)))</f>
        <v/>
      </c>
      <c r="J149" s="94" t="str">
        <f>IF('Backend Calcs Metric'!AA150="","",(ROUND((CONVERT('Backend Calcs Metric'!Z150,"ft","m")),5)))</f>
        <v/>
      </c>
    </row>
    <row r="150" spans="1:10" x14ac:dyDescent="0.25">
      <c r="A150" s="96" t="str">
        <f>IF('Backend Calcs Metric'!P151="","",(ROUND((CONVERT('Backend Calcs Metric'!P151,"in","mm")),0)))</f>
        <v/>
      </c>
      <c r="B150" s="94" t="str">
        <f>IF('Backend Calcs Metric'!S151="","",(ROUND((CONVERT('Backend Calcs Metric'!S151,"ft3","m3")),5)))</f>
        <v/>
      </c>
      <c r="C150" s="94" t="str">
        <f>IF('Backend Calcs Metric'!T151="","",(ROUND((CONVERT('Backend Calcs Metric'!T151,"ft3","m3")),5)))</f>
        <v/>
      </c>
      <c r="D150" s="94" t="str">
        <f>IF('Backend Calcs Metric'!U151="","",(ROUND((CONVERT('Backend Calcs Metric'!U151,"ft3","m3")),5)))</f>
        <v/>
      </c>
      <c r="E150" s="94" t="str">
        <f>IF('Backend Calcs Metric'!V151="","",(ROUND((CONVERT('Backend Calcs Metric'!V151,"ft3","m3")),5)))</f>
        <v/>
      </c>
      <c r="F150" s="94" t="e">
        <f>IF('Backend Calcs Metric'!W151="","",(ROUND((CONVERT('Backend Calcs Metric'!W151,"ft3","m3")),5)))</f>
        <v>#VALUE!</v>
      </c>
      <c r="G150" s="94" t="str">
        <f>IF('Backend Calcs Metric'!X151="","",(ROUND((CONVERT('Backend Calcs Metric'!X151,"ft3","m3")),5)))</f>
        <v/>
      </c>
      <c r="H150" s="94" t="str">
        <f>IF('Backend Calcs Metric'!Y151="","",(ROUND((CONVERT('Backend Calcs Metric'!Y151,"ft3","m3")),5)))</f>
        <v/>
      </c>
      <c r="I150" s="94" t="str">
        <f>IF('Backend Calcs Metric'!Y151="","",(ROUND((CONVERT('Backend Calcs Metric'!Y151,"ft3","m3")),2)))</f>
        <v/>
      </c>
      <c r="J150" s="94" t="str">
        <f>IF('Backend Calcs Metric'!AA151="","",(ROUND((CONVERT('Backend Calcs Metric'!Z151,"ft","m")),5)))</f>
        <v/>
      </c>
    </row>
    <row r="151" spans="1:10" x14ac:dyDescent="0.25">
      <c r="A151" s="96" t="str">
        <f>IF('Backend Calcs Metric'!P152="","",(ROUND((CONVERT('Backend Calcs Metric'!P152,"in","mm")),0)))</f>
        <v/>
      </c>
      <c r="B151" s="94" t="str">
        <f>IF('Backend Calcs Metric'!S152="","",(ROUND((CONVERT('Backend Calcs Metric'!S152,"ft3","m3")),5)))</f>
        <v/>
      </c>
      <c r="C151" s="94" t="str">
        <f>IF('Backend Calcs Metric'!T152="","",(ROUND((CONVERT('Backend Calcs Metric'!T152,"ft3","m3")),5)))</f>
        <v/>
      </c>
      <c r="D151" s="94" t="str">
        <f>IF('Backend Calcs Metric'!U152="","",(ROUND((CONVERT('Backend Calcs Metric'!U152,"ft3","m3")),5)))</f>
        <v/>
      </c>
      <c r="E151" s="94" t="str">
        <f>IF('Backend Calcs Metric'!V152="","",(ROUND((CONVERT('Backend Calcs Metric'!V152,"ft3","m3")),5)))</f>
        <v/>
      </c>
      <c r="F151" s="94" t="e">
        <f>IF('Backend Calcs Metric'!W152="","",(ROUND((CONVERT('Backend Calcs Metric'!W152,"ft3","m3")),5)))</f>
        <v>#VALUE!</v>
      </c>
      <c r="G151" s="94" t="str">
        <f>IF('Backend Calcs Metric'!X152="","",(ROUND((CONVERT('Backend Calcs Metric'!X152,"ft3","m3")),5)))</f>
        <v/>
      </c>
      <c r="H151" s="94" t="str">
        <f>IF('Backend Calcs Metric'!Y152="","",(ROUND((CONVERT('Backend Calcs Metric'!Y152,"ft3","m3")),5)))</f>
        <v/>
      </c>
      <c r="I151" s="94" t="str">
        <f>IF('Backend Calcs Metric'!Y152="","",(ROUND((CONVERT('Backend Calcs Metric'!Y152,"ft3","m3")),2)))</f>
        <v/>
      </c>
      <c r="J151" s="94" t="str">
        <f>IF('Backend Calcs Metric'!AA152="","",(ROUND((CONVERT('Backend Calcs Metric'!Z152,"ft","m")),5)))</f>
        <v/>
      </c>
    </row>
    <row r="152" spans="1:10" x14ac:dyDescent="0.25">
      <c r="A152" s="96" t="str">
        <f>IF('Backend Calcs Metric'!P153="","",(ROUND((CONVERT('Backend Calcs Metric'!P153,"in","mm")),0)))</f>
        <v/>
      </c>
      <c r="B152" s="94" t="str">
        <f>IF('Backend Calcs Metric'!S153="","",(ROUND((CONVERT('Backend Calcs Metric'!S153,"ft3","m3")),5)))</f>
        <v/>
      </c>
      <c r="C152" s="94" t="str">
        <f>IF('Backend Calcs Metric'!T153="","",(ROUND((CONVERT('Backend Calcs Metric'!T153,"ft3","m3")),5)))</f>
        <v/>
      </c>
      <c r="D152" s="94" t="str">
        <f>IF('Backend Calcs Metric'!U153="","",(ROUND((CONVERT('Backend Calcs Metric'!U153,"ft3","m3")),5)))</f>
        <v/>
      </c>
      <c r="E152" s="94" t="str">
        <f>IF('Backend Calcs Metric'!V153="","",(ROUND((CONVERT('Backend Calcs Metric'!V153,"ft3","m3")),5)))</f>
        <v/>
      </c>
      <c r="F152" s="94" t="e">
        <f>IF('Backend Calcs Metric'!W153="","",(ROUND((CONVERT('Backend Calcs Metric'!W153,"ft3","m3")),5)))</f>
        <v>#VALUE!</v>
      </c>
      <c r="G152" s="94" t="str">
        <f>IF('Backend Calcs Metric'!X153="","",(ROUND((CONVERT('Backend Calcs Metric'!X153,"ft3","m3")),5)))</f>
        <v/>
      </c>
      <c r="H152" s="94" t="str">
        <f>IF('Backend Calcs Metric'!Y153="","",(ROUND((CONVERT('Backend Calcs Metric'!Y153,"ft3","m3")),5)))</f>
        <v/>
      </c>
      <c r="I152" s="94" t="str">
        <f>IF('Backend Calcs Metric'!Y153="","",(ROUND((CONVERT('Backend Calcs Metric'!Y153,"ft3","m3")),2)))</f>
        <v/>
      </c>
      <c r="J152" s="94" t="str">
        <f>IF('Backend Calcs Metric'!AA153="","",(ROUND((CONVERT('Backend Calcs Metric'!Z153,"ft","m")),5)))</f>
        <v/>
      </c>
    </row>
    <row r="153" spans="1:10" x14ac:dyDescent="0.25">
      <c r="A153" s="96" t="str">
        <f>IF('Backend Calcs Metric'!P154="","",(ROUND((CONVERT('Backend Calcs Metric'!P154,"in","mm")),0)))</f>
        <v/>
      </c>
      <c r="B153" s="94" t="str">
        <f>IF('Backend Calcs Metric'!S154="","",(ROUND((CONVERT('Backend Calcs Metric'!S154,"ft3","m3")),5)))</f>
        <v/>
      </c>
      <c r="C153" s="94" t="str">
        <f>IF('Backend Calcs Metric'!T154="","",(ROUND((CONVERT('Backend Calcs Metric'!T154,"ft3","m3")),5)))</f>
        <v/>
      </c>
      <c r="D153" s="94" t="str">
        <f>IF('Backend Calcs Metric'!U154="","",(ROUND((CONVERT('Backend Calcs Metric'!U154,"ft3","m3")),5)))</f>
        <v/>
      </c>
      <c r="E153" s="94" t="str">
        <f>IF('Backend Calcs Metric'!V154="","",(ROUND((CONVERT('Backend Calcs Metric'!V154,"ft3","m3")),5)))</f>
        <v/>
      </c>
      <c r="F153" s="94" t="e">
        <f>IF('Backend Calcs Metric'!W154="","",(ROUND((CONVERT('Backend Calcs Metric'!W154,"ft3","m3")),5)))</f>
        <v>#VALUE!</v>
      </c>
      <c r="G153" s="94" t="str">
        <f>IF('Backend Calcs Metric'!X154="","",(ROUND((CONVERT('Backend Calcs Metric'!X154,"ft3","m3")),5)))</f>
        <v/>
      </c>
      <c r="H153" s="94" t="str">
        <f>IF('Backend Calcs Metric'!Y154="","",(ROUND((CONVERT('Backend Calcs Metric'!Y154,"ft3","m3")),5)))</f>
        <v/>
      </c>
      <c r="I153" s="94" t="str">
        <f>IF('Backend Calcs Metric'!Y154="","",(ROUND((CONVERT('Backend Calcs Metric'!Y154,"ft3","m3")),2)))</f>
        <v/>
      </c>
      <c r="J153" s="94" t="str">
        <f>IF('Backend Calcs Metric'!AA154="","",(ROUND((CONVERT('Backend Calcs Metric'!Z154,"ft","m")),5)))</f>
        <v/>
      </c>
    </row>
    <row r="154" spans="1:10" x14ac:dyDescent="0.25">
      <c r="A154" s="96" t="str">
        <f>IF('Backend Calcs Metric'!P155="","",(ROUND((CONVERT('Backend Calcs Metric'!P155,"in","mm")),0)))</f>
        <v/>
      </c>
      <c r="B154" s="94" t="str">
        <f>IF('Backend Calcs Metric'!S155="","",(ROUND((CONVERT('Backend Calcs Metric'!S155,"ft3","m3")),5)))</f>
        <v/>
      </c>
      <c r="C154" s="94" t="str">
        <f>IF('Backend Calcs Metric'!T155="","",(ROUND((CONVERT('Backend Calcs Metric'!T155,"ft3","m3")),5)))</f>
        <v/>
      </c>
      <c r="D154" s="94" t="str">
        <f>IF('Backend Calcs Metric'!U155="","",(ROUND((CONVERT('Backend Calcs Metric'!U155,"ft3","m3")),5)))</f>
        <v/>
      </c>
      <c r="E154" s="94" t="str">
        <f>IF('Backend Calcs Metric'!V155="","",(ROUND((CONVERT('Backend Calcs Metric'!V155,"ft3","m3")),5)))</f>
        <v/>
      </c>
      <c r="F154" s="94" t="e">
        <f>IF('Backend Calcs Metric'!W155="","",(ROUND((CONVERT('Backend Calcs Metric'!W155,"ft3","m3")),5)))</f>
        <v>#VALUE!</v>
      </c>
      <c r="G154" s="94" t="str">
        <f>IF('Backend Calcs Metric'!X155="","",(ROUND((CONVERT('Backend Calcs Metric'!X155,"ft3","m3")),5)))</f>
        <v/>
      </c>
      <c r="H154" s="94" t="str">
        <f>IF('Backend Calcs Metric'!Y155="","",(ROUND((CONVERT('Backend Calcs Metric'!Y155,"ft3","m3")),5)))</f>
        <v/>
      </c>
      <c r="I154" s="94" t="str">
        <f>IF('Backend Calcs Metric'!Y155="","",(ROUND((CONVERT('Backend Calcs Metric'!Y155,"ft3","m3")),2)))</f>
        <v/>
      </c>
      <c r="J154" s="94" t="str">
        <f>IF('Backend Calcs Metric'!AA155="","",(ROUND((CONVERT('Backend Calcs Metric'!Z155,"ft","m")),5)))</f>
        <v/>
      </c>
    </row>
    <row r="155" spans="1:10" x14ac:dyDescent="0.25">
      <c r="A155" s="96" t="str">
        <f>IF('Backend Calcs Metric'!P156="","",(ROUND((CONVERT('Backend Calcs Metric'!P156,"in","mm")),0)))</f>
        <v/>
      </c>
      <c r="B155" s="94" t="str">
        <f>IF('Backend Calcs Metric'!S156="","",(ROUND((CONVERT('Backend Calcs Metric'!S156,"ft3","m3")),5)))</f>
        <v/>
      </c>
      <c r="C155" s="94" t="str">
        <f>IF('Backend Calcs Metric'!T156="","",(ROUND((CONVERT('Backend Calcs Metric'!T156,"ft3","m3")),5)))</f>
        <v/>
      </c>
      <c r="D155" s="94" t="str">
        <f>IF('Backend Calcs Metric'!U156="","",(ROUND((CONVERT('Backend Calcs Metric'!U156,"ft3","m3")),5)))</f>
        <v/>
      </c>
      <c r="E155" s="94" t="str">
        <f>IF('Backend Calcs Metric'!V156="","",(ROUND((CONVERT('Backend Calcs Metric'!V156,"ft3","m3")),5)))</f>
        <v/>
      </c>
      <c r="F155" s="94" t="e">
        <f>IF('Backend Calcs Metric'!W156="","",(ROUND((CONVERT('Backend Calcs Metric'!W156,"ft3","m3")),5)))</f>
        <v>#VALUE!</v>
      </c>
      <c r="G155" s="94" t="str">
        <f>IF('Backend Calcs Metric'!X156="","",(ROUND((CONVERT('Backend Calcs Metric'!X156,"ft3","m3")),5)))</f>
        <v/>
      </c>
      <c r="H155" s="94" t="str">
        <f>IF('Backend Calcs Metric'!Y156="","",(ROUND((CONVERT('Backend Calcs Metric'!Y156,"ft3","m3")),5)))</f>
        <v/>
      </c>
      <c r="I155" s="94" t="str">
        <f>IF('Backend Calcs Metric'!Y156="","",(ROUND((CONVERT('Backend Calcs Metric'!Y156,"ft3","m3")),2)))</f>
        <v/>
      </c>
      <c r="J155" s="94" t="str">
        <f>IF('Backend Calcs Metric'!AA156="","",(ROUND((CONVERT('Backend Calcs Metric'!Z156,"ft","m")),5)))</f>
        <v/>
      </c>
    </row>
    <row r="156" spans="1:10" x14ac:dyDescent="0.25">
      <c r="A156" s="96" t="str">
        <f>IF('Backend Calcs Metric'!P157="","",(ROUND((CONVERT('Backend Calcs Metric'!P157,"in","mm")),0)))</f>
        <v/>
      </c>
      <c r="B156" s="94" t="str">
        <f>IF('Backend Calcs Metric'!S157="","",(ROUND((CONVERT('Backend Calcs Metric'!S157,"ft3","m3")),5)))</f>
        <v/>
      </c>
      <c r="C156" s="94" t="str">
        <f>IF('Backend Calcs Metric'!T157="","",(ROUND((CONVERT('Backend Calcs Metric'!T157,"ft3","m3")),5)))</f>
        <v/>
      </c>
      <c r="D156" s="94" t="str">
        <f>IF('Backend Calcs Metric'!U157="","",(ROUND((CONVERT('Backend Calcs Metric'!U157,"ft3","m3")),5)))</f>
        <v/>
      </c>
      <c r="E156" s="94" t="str">
        <f>IF('Backend Calcs Metric'!V157="","",(ROUND((CONVERT('Backend Calcs Metric'!V157,"ft3","m3")),5)))</f>
        <v/>
      </c>
      <c r="F156" s="94" t="e">
        <f>IF('Backend Calcs Metric'!W157="","",(ROUND((CONVERT('Backend Calcs Metric'!W157,"ft3","m3")),5)))</f>
        <v>#VALUE!</v>
      </c>
      <c r="G156" s="94" t="str">
        <f>IF('Backend Calcs Metric'!X157="","",(ROUND((CONVERT('Backend Calcs Metric'!X157,"ft3","m3")),5)))</f>
        <v/>
      </c>
      <c r="H156" s="94" t="str">
        <f>IF('Backend Calcs Metric'!Y157="","",(ROUND((CONVERT('Backend Calcs Metric'!Y157,"ft3","m3")),5)))</f>
        <v/>
      </c>
      <c r="I156" s="94" t="str">
        <f>IF('Backend Calcs Metric'!Y157="","",(ROUND((CONVERT('Backend Calcs Metric'!Y157,"ft3","m3")),2)))</f>
        <v/>
      </c>
      <c r="J156" s="94" t="str">
        <f>IF('Backend Calcs Metric'!AA157="","",(ROUND((CONVERT('Backend Calcs Metric'!Z157,"ft","m")),5)))</f>
        <v/>
      </c>
    </row>
    <row r="157" spans="1:10" x14ac:dyDescent="0.25">
      <c r="A157" s="96" t="str">
        <f>IF('Backend Calcs Metric'!P158="","",(ROUND((CONVERT('Backend Calcs Metric'!P158,"in","mm")),0)))</f>
        <v/>
      </c>
      <c r="B157" s="94" t="str">
        <f>IF('Backend Calcs Metric'!S158="","",(ROUND((CONVERT('Backend Calcs Metric'!S158,"ft3","m3")),5)))</f>
        <v/>
      </c>
      <c r="C157" s="94" t="str">
        <f>IF('Backend Calcs Metric'!T158="","",(ROUND((CONVERT('Backend Calcs Metric'!T158,"ft3","m3")),5)))</f>
        <v/>
      </c>
      <c r="D157" s="94" t="str">
        <f>IF('Backend Calcs Metric'!U158="","",(ROUND((CONVERT('Backend Calcs Metric'!U158,"ft3","m3")),5)))</f>
        <v/>
      </c>
      <c r="E157" s="94" t="str">
        <f>IF('Backend Calcs Metric'!V158="","",(ROUND((CONVERT('Backend Calcs Metric'!V158,"ft3","m3")),5)))</f>
        <v/>
      </c>
      <c r="F157" s="94" t="e">
        <f>IF('Backend Calcs Metric'!W158="","",(ROUND((CONVERT('Backend Calcs Metric'!W158,"ft3","m3")),5)))</f>
        <v>#VALUE!</v>
      </c>
      <c r="G157" s="94" t="str">
        <f>IF('Backend Calcs Metric'!X158="","",(ROUND((CONVERT('Backend Calcs Metric'!X158,"ft3","m3")),5)))</f>
        <v/>
      </c>
      <c r="H157" s="94" t="str">
        <f>IF('Backend Calcs Metric'!Y158="","",(ROUND((CONVERT('Backend Calcs Metric'!Y158,"ft3","m3")),5)))</f>
        <v/>
      </c>
      <c r="I157" s="94" t="str">
        <f>IF('Backend Calcs Metric'!Y158="","",(ROUND((CONVERT('Backend Calcs Metric'!Y158,"ft3","m3")),2)))</f>
        <v/>
      </c>
      <c r="J157" s="94" t="str">
        <f>IF('Backend Calcs Metric'!AA158="","",(ROUND((CONVERT('Backend Calcs Metric'!Z158,"ft","m")),5)))</f>
        <v/>
      </c>
    </row>
    <row r="158" spans="1:10" x14ac:dyDescent="0.25">
      <c r="A158" s="96" t="str">
        <f>IF('Backend Calcs Metric'!P159="","",(ROUND((CONVERT('Backend Calcs Metric'!P159,"in","mm")),0)))</f>
        <v/>
      </c>
      <c r="B158" s="94" t="str">
        <f>IF('Backend Calcs Metric'!S159="","",(ROUND((CONVERT('Backend Calcs Metric'!S159,"ft3","m3")),5)))</f>
        <v/>
      </c>
      <c r="C158" s="94" t="str">
        <f>IF('Backend Calcs Metric'!T159="","",(ROUND((CONVERT('Backend Calcs Metric'!T159,"ft3","m3")),5)))</f>
        <v/>
      </c>
      <c r="D158" s="94" t="str">
        <f>IF('Backend Calcs Metric'!U159="","",(ROUND((CONVERT('Backend Calcs Metric'!U159,"ft3","m3")),5)))</f>
        <v/>
      </c>
      <c r="E158" s="94" t="str">
        <f>IF('Backend Calcs Metric'!V159="","",(ROUND((CONVERT('Backend Calcs Metric'!V159,"ft3","m3")),5)))</f>
        <v/>
      </c>
      <c r="F158" s="94" t="e">
        <f>IF('Backend Calcs Metric'!W159="","",(ROUND((CONVERT('Backend Calcs Metric'!W159,"ft3","m3")),5)))</f>
        <v>#VALUE!</v>
      </c>
      <c r="G158" s="94" t="str">
        <f>IF('Backend Calcs Metric'!X159="","",(ROUND((CONVERT('Backend Calcs Metric'!X159,"ft3","m3")),5)))</f>
        <v/>
      </c>
      <c r="H158" s="94" t="str">
        <f>IF('Backend Calcs Metric'!Y159="","",(ROUND((CONVERT('Backend Calcs Metric'!Y159,"ft3","m3")),5)))</f>
        <v/>
      </c>
      <c r="I158" s="94" t="str">
        <f>IF('Backend Calcs Metric'!Y159="","",(ROUND((CONVERT('Backend Calcs Metric'!Y159,"ft3","m3")),2)))</f>
        <v/>
      </c>
      <c r="J158" s="94" t="str">
        <f>IF('Backend Calcs Metric'!AA159="","",(ROUND((CONVERT('Backend Calcs Metric'!Z159,"ft","m")),5)))</f>
        <v/>
      </c>
    </row>
    <row r="159" spans="1:10" x14ac:dyDescent="0.25">
      <c r="A159" s="96" t="str">
        <f>IF('Backend Calcs Metric'!P160="","",(ROUND((CONVERT('Backend Calcs Metric'!P160,"in","mm")),0)))</f>
        <v/>
      </c>
      <c r="B159" s="94" t="str">
        <f>IF('Backend Calcs Metric'!S160="","",(ROUND((CONVERT('Backend Calcs Metric'!S160,"ft3","m3")),5)))</f>
        <v/>
      </c>
      <c r="C159" s="94" t="str">
        <f>IF('Backend Calcs Metric'!T160="","",(ROUND((CONVERT('Backend Calcs Metric'!T160,"ft3","m3")),5)))</f>
        <v/>
      </c>
      <c r="D159" s="94" t="str">
        <f>IF('Backend Calcs Metric'!U160="","",(ROUND((CONVERT('Backend Calcs Metric'!U160,"ft3","m3")),5)))</f>
        <v/>
      </c>
      <c r="E159" s="94" t="str">
        <f>IF('Backend Calcs Metric'!V160="","",(ROUND((CONVERT('Backend Calcs Metric'!V160,"ft3","m3")),5)))</f>
        <v/>
      </c>
      <c r="F159" s="94" t="e">
        <f>IF('Backend Calcs Metric'!W160="","",(ROUND((CONVERT('Backend Calcs Metric'!W160,"ft3","m3")),5)))</f>
        <v>#VALUE!</v>
      </c>
      <c r="G159" s="94" t="str">
        <f>IF('Backend Calcs Metric'!X160="","",(ROUND((CONVERT('Backend Calcs Metric'!X160,"ft3","m3")),5)))</f>
        <v/>
      </c>
      <c r="H159" s="94" t="str">
        <f>IF('Backend Calcs Metric'!Y160="","",(ROUND((CONVERT('Backend Calcs Metric'!Y160,"ft3","m3")),5)))</f>
        <v/>
      </c>
      <c r="I159" s="94" t="str">
        <f>IF('Backend Calcs Metric'!Y160="","",(ROUND((CONVERT('Backend Calcs Metric'!Y160,"ft3","m3")),2)))</f>
        <v/>
      </c>
      <c r="J159" s="94" t="str">
        <f>IF('Backend Calcs Metric'!AA160="","",(ROUND((CONVERT('Backend Calcs Metric'!Z160,"ft","m")),5)))</f>
        <v/>
      </c>
    </row>
    <row r="160" spans="1:10" x14ac:dyDescent="0.25">
      <c r="A160" s="96" t="str">
        <f>IF('Backend Calcs Metric'!P161="","",(ROUND((CONVERT('Backend Calcs Metric'!P161,"in","mm")),0)))</f>
        <v/>
      </c>
      <c r="B160" s="94" t="str">
        <f>IF('Backend Calcs Metric'!S161="","",(ROUND((CONVERT('Backend Calcs Metric'!S161,"ft3","m3")),5)))</f>
        <v/>
      </c>
      <c r="C160" s="94" t="str">
        <f>IF('Backend Calcs Metric'!T161="","",(ROUND((CONVERT('Backend Calcs Metric'!T161,"ft3","m3")),5)))</f>
        <v/>
      </c>
      <c r="D160" s="94" t="str">
        <f>IF('Backend Calcs Metric'!U161="","",(ROUND((CONVERT('Backend Calcs Metric'!U161,"ft3","m3")),5)))</f>
        <v/>
      </c>
      <c r="E160" s="94" t="str">
        <f>IF('Backend Calcs Metric'!V161="","",(ROUND((CONVERT('Backend Calcs Metric'!V161,"ft3","m3")),5)))</f>
        <v/>
      </c>
      <c r="F160" s="94" t="e">
        <f>IF('Backend Calcs Metric'!W161="","",(ROUND((CONVERT('Backend Calcs Metric'!W161,"ft3","m3")),5)))</f>
        <v>#VALUE!</v>
      </c>
      <c r="G160" s="94" t="str">
        <f>IF('Backend Calcs Metric'!X161="","",(ROUND((CONVERT('Backend Calcs Metric'!X161,"ft3","m3")),5)))</f>
        <v/>
      </c>
      <c r="H160" s="94" t="str">
        <f>IF('Backend Calcs Metric'!Y161="","",(ROUND((CONVERT('Backend Calcs Metric'!Y161,"ft3","m3")),5)))</f>
        <v/>
      </c>
      <c r="I160" s="94" t="str">
        <f>IF('Backend Calcs Metric'!Y161="","",(ROUND((CONVERT('Backend Calcs Metric'!Y161,"ft3","m3")),2)))</f>
        <v/>
      </c>
      <c r="J160" s="94" t="str">
        <f>IF('Backend Calcs Metric'!AA161="","",(ROUND((CONVERT('Backend Calcs Metric'!Z161,"ft","m")),5)))</f>
        <v/>
      </c>
    </row>
    <row r="161" spans="1:10" x14ac:dyDescent="0.25">
      <c r="A161" s="96" t="str">
        <f>IF('Backend Calcs Metric'!P162="","",(ROUND((CONVERT('Backend Calcs Metric'!P162,"in","mm")),0)))</f>
        <v/>
      </c>
      <c r="B161" s="94" t="str">
        <f>IF('Backend Calcs Metric'!S162="","",(ROUND((CONVERT('Backend Calcs Metric'!S162,"ft3","m3")),5)))</f>
        <v/>
      </c>
      <c r="C161" s="94" t="str">
        <f>IF('Backend Calcs Metric'!T162="","",(ROUND((CONVERT('Backend Calcs Metric'!T162,"ft3","m3")),5)))</f>
        <v/>
      </c>
      <c r="D161" s="94" t="str">
        <f>IF('Backend Calcs Metric'!U162="","",(ROUND((CONVERT('Backend Calcs Metric'!U162,"ft3","m3")),5)))</f>
        <v/>
      </c>
      <c r="E161" s="94" t="str">
        <f>IF('Backend Calcs Metric'!V162="","",(ROUND((CONVERT('Backend Calcs Metric'!V162,"ft3","m3")),5)))</f>
        <v/>
      </c>
      <c r="F161" s="94" t="e">
        <f>IF('Backend Calcs Metric'!W162="","",(ROUND((CONVERT('Backend Calcs Metric'!W162,"ft3","m3")),5)))</f>
        <v>#VALUE!</v>
      </c>
      <c r="G161" s="94" t="str">
        <f>IF('Backend Calcs Metric'!X162="","",(ROUND((CONVERT('Backend Calcs Metric'!X162,"ft3","m3")),5)))</f>
        <v/>
      </c>
      <c r="H161" s="94" t="str">
        <f>IF('Backend Calcs Metric'!Y162="","",(ROUND((CONVERT('Backend Calcs Metric'!Y162,"ft3","m3")),5)))</f>
        <v/>
      </c>
      <c r="I161" s="94" t="str">
        <f>IF('Backend Calcs Metric'!Y162="","",(ROUND((CONVERT('Backend Calcs Metric'!Y162,"ft3","m3")),2)))</f>
        <v/>
      </c>
      <c r="J161" s="94" t="str">
        <f>IF('Backend Calcs Metric'!AA162="","",(ROUND((CONVERT('Backend Calcs Metric'!Z162,"ft","m")),5)))</f>
        <v/>
      </c>
    </row>
    <row r="162" spans="1:10" x14ac:dyDescent="0.25">
      <c r="A162" s="96" t="str">
        <f>IF('Backend Calcs Metric'!P163="","",(ROUND((CONVERT('Backend Calcs Metric'!P163,"in","mm")),0)))</f>
        <v/>
      </c>
      <c r="B162" s="94" t="str">
        <f>IF('Backend Calcs Metric'!S163="","",(ROUND((CONVERT('Backend Calcs Metric'!S163,"ft3","m3")),5)))</f>
        <v/>
      </c>
      <c r="C162" s="94" t="str">
        <f>IF('Backend Calcs Metric'!T163="","",(ROUND((CONVERT('Backend Calcs Metric'!T163,"ft3","m3")),5)))</f>
        <v/>
      </c>
      <c r="D162" s="94" t="str">
        <f>IF('Backend Calcs Metric'!U163="","",(ROUND((CONVERT('Backend Calcs Metric'!U163,"ft3","m3")),5)))</f>
        <v/>
      </c>
      <c r="E162" s="94" t="str">
        <f>IF('Backend Calcs Metric'!V163="","",(ROUND((CONVERT('Backend Calcs Metric'!V163,"ft3","m3")),5)))</f>
        <v/>
      </c>
      <c r="F162" s="94" t="e">
        <f>IF('Backend Calcs Metric'!W163="","",(ROUND((CONVERT('Backend Calcs Metric'!W163,"ft3","m3")),5)))</f>
        <v>#VALUE!</v>
      </c>
      <c r="G162" s="94" t="str">
        <f>IF('Backend Calcs Metric'!X163="","",(ROUND((CONVERT('Backend Calcs Metric'!X163,"ft3","m3")),5)))</f>
        <v/>
      </c>
      <c r="H162" s="94" t="str">
        <f>IF('Backend Calcs Metric'!Y163="","",(ROUND((CONVERT('Backend Calcs Metric'!Y163,"ft3","m3")),5)))</f>
        <v/>
      </c>
      <c r="I162" s="94" t="str">
        <f>IF('Backend Calcs Metric'!Y163="","",(ROUND((CONVERT('Backend Calcs Metric'!Y163,"ft3","m3")),2)))</f>
        <v/>
      </c>
      <c r="J162" s="94" t="str">
        <f>IF('Backend Calcs Metric'!AA163="","",(ROUND((CONVERT('Backend Calcs Metric'!Z163,"ft","m")),5)))</f>
        <v/>
      </c>
    </row>
    <row r="163" spans="1:10" x14ac:dyDescent="0.25">
      <c r="A163" s="96" t="str">
        <f>IF('Backend Calcs Metric'!P164="","",(ROUND((CONVERT('Backend Calcs Metric'!P164,"in","mm")),0)))</f>
        <v/>
      </c>
      <c r="B163" s="94" t="str">
        <f>IF('Backend Calcs Metric'!S164="","",(ROUND((CONVERT('Backend Calcs Metric'!S164,"ft3","m3")),5)))</f>
        <v/>
      </c>
      <c r="C163" s="94" t="str">
        <f>IF('Backend Calcs Metric'!T164="","",(ROUND((CONVERT('Backend Calcs Metric'!T164,"ft3","m3")),5)))</f>
        <v/>
      </c>
      <c r="D163" s="94" t="str">
        <f>IF('Backend Calcs Metric'!U164="","",(ROUND((CONVERT('Backend Calcs Metric'!U164,"ft3","m3")),5)))</f>
        <v/>
      </c>
      <c r="E163" s="94" t="str">
        <f>IF('Backend Calcs Metric'!V164="","",(ROUND((CONVERT('Backend Calcs Metric'!V164,"ft3","m3")),5)))</f>
        <v/>
      </c>
      <c r="F163" s="94" t="e">
        <f>IF('Backend Calcs Metric'!W164="","",(ROUND((CONVERT('Backend Calcs Metric'!W164,"ft3","m3")),5)))</f>
        <v>#VALUE!</v>
      </c>
      <c r="G163" s="94" t="str">
        <f>IF('Backend Calcs Metric'!X164="","",(ROUND((CONVERT('Backend Calcs Metric'!X164,"ft3","m3")),5)))</f>
        <v/>
      </c>
      <c r="H163" s="94" t="str">
        <f>IF('Backend Calcs Metric'!Y164="","",(ROUND((CONVERT('Backend Calcs Metric'!Y164,"ft3","m3")),5)))</f>
        <v/>
      </c>
      <c r="I163" s="94" t="str">
        <f>IF('Backend Calcs Metric'!Y164="","",(ROUND((CONVERT('Backend Calcs Metric'!Y164,"ft3","m3")),2)))</f>
        <v/>
      </c>
      <c r="J163" s="94" t="str">
        <f>IF('Backend Calcs Metric'!AA164="","",(ROUND((CONVERT('Backend Calcs Metric'!Z164,"ft","m")),5)))</f>
        <v/>
      </c>
    </row>
    <row r="164" spans="1:10" x14ac:dyDescent="0.25">
      <c r="A164" s="96" t="str">
        <f>IF('Backend Calcs Metric'!P165="","",(ROUND((CONVERT('Backend Calcs Metric'!P165,"in","mm")),0)))</f>
        <v/>
      </c>
      <c r="B164" s="94" t="str">
        <f>IF('Backend Calcs Metric'!S165="","",(ROUND((CONVERT('Backend Calcs Metric'!S165,"ft3","m3")),5)))</f>
        <v/>
      </c>
      <c r="C164" s="94" t="str">
        <f>IF('Backend Calcs Metric'!T165="","",(ROUND((CONVERT('Backend Calcs Metric'!T165,"ft3","m3")),5)))</f>
        <v/>
      </c>
      <c r="D164" s="94" t="str">
        <f>IF('Backend Calcs Metric'!U165="","",(ROUND((CONVERT('Backend Calcs Metric'!U165,"ft3","m3")),5)))</f>
        <v/>
      </c>
      <c r="E164" s="94" t="str">
        <f>IF('Backend Calcs Metric'!V165="","",(ROUND((CONVERT('Backend Calcs Metric'!V165,"ft3","m3")),5)))</f>
        <v/>
      </c>
      <c r="F164" s="94" t="e">
        <f>IF('Backend Calcs Metric'!W165="","",(ROUND((CONVERT('Backend Calcs Metric'!W165,"ft3","m3")),5)))</f>
        <v>#VALUE!</v>
      </c>
      <c r="G164" s="94" t="str">
        <f>IF('Backend Calcs Metric'!X165="","",(ROUND((CONVERT('Backend Calcs Metric'!X165,"ft3","m3")),5)))</f>
        <v/>
      </c>
      <c r="H164" s="94" t="str">
        <f>IF('Backend Calcs Metric'!Y165="","",(ROUND((CONVERT('Backend Calcs Metric'!Y165,"ft3","m3")),5)))</f>
        <v/>
      </c>
      <c r="I164" s="94" t="str">
        <f>IF('Backend Calcs Metric'!Y165="","",(ROUND((CONVERT('Backend Calcs Metric'!Y165,"ft3","m3")),2)))</f>
        <v/>
      </c>
      <c r="J164" s="94" t="str">
        <f>IF('Backend Calcs Metric'!AA165="","",(ROUND((CONVERT('Backend Calcs Metric'!Z165,"ft","m")),5)))</f>
        <v/>
      </c>
    </row>
    <row r="165" spans="1:10" x14ac:dyDescent="0.25">
      <c r="A165" s="96" t="str">
        <f>IF('Backend Calcs Metric'!P166="","",(ROUND((CONVERT('Backend Calcs Metric'!P166,"in","mm")),0)))</f>
        <v/>
      </c>
      <c r="B165" s="94" t="str">
        <f>IF('Backend Calcs Metric'!S166="","",(ROUND((CONVERT('Backend Calcs Metric'!S166,"ft3","m3")),5)))</f>
        <v/>
      </c>
      <c r="C165" s="94" t="str">
        <f>IF('Backend Calcs Metric'!T166="","",(ROUND((CONVERT('Backend Calcs Metric'!T166,"ft3","m3")),5)))</f>
        <v/>
      </c>
      <c r="D165" s="94" t="str">
        <f>IF('Backend Calcs Metric'!U166="","",(ROUND((CONVERT('Backend Calcs Metric'!U166,"ft3","m3")),5)))</f>
        <v/>
      </c>
      <c r="E165" s="94" t="str">
        <f>IF('Backend Calcs Metric'!V166="","",(ROUND((CONVERT('Backend Calcs Metric'!V166,"ft3","m3")),5)))</f>
        <v/>
      </c>
      <c r="F165" s="94" t="e">
        <f>IF('Backend Calcs Metric'!W166="","",(ROUND((CONVERT('Backend Calcs Metric'!W166,"ft3","m3")),5)))</f>
        <v>#VALUE!</v>
      </c>
      <c r="G165" s="94" t="str">
        <f>IF('Backend Calcs Metric'!X166="","",(ROUND((CONVERT('Backend Calcs Metric'!X166,"ft3","m3")),5)))</f>
        <v/>
      </c>
      <c r="H165" s="94" t="str">
        <f>IF('Backend Calcs Metric'!Y166="","",(ROUND((CONVERT('Backend Calcs Metric'!Y166,"ft3","m3")),5)))</f>
        <v/>
      </c>
      <c r="I165" s="94" t="str">
        <f>IF('Backend Calcs Metric'!Y166="","",(ROUND((CONVERT('Backend Calcs Metric'!Y166,"ft3","m3")),2)))</f>
        <v/>
      </c>
      <c r="J165" s="94" t="str">
        <f>IF('Backend Calcs Metric'!AA166="","",(ROUND((CONVERT('Backend Calcs Metric'!Z166,"ft","m")),5)))</f>
        <v/>
      </c>
    </row>
    <row r="166" spans="1:10" x14ac:dyDescent="0.25">
      <c r="A166" s="96" t="str">
        <f>IF('Backend Calcs Metric'!P167="","",(ROUND((CONVERT('Backend Calcs Metric'!P167,"in","mm")),0)))</f>
        <v/>
      </c>
      <c r="B166" s="94" t="str">
        <f>IF('Backend Calcs Metric'!S167="","",(ROUND((CONVERT('Backend Calcs Metric'!S167,"ft3","m3")),5)))</f>
        <v/>
      </c>
      <c r="C166" s="94" t="str">
        <f>IF('Backend Calcs Metric'!T167="","",(ROUND((CONVERT('Backend Calcs Metric'!T167,"ft3","m3")),5)))</f>
        <v/>
      </c>
      <c r="D166" s="94" t="str">
        <f>IF('Backend Calcs Metric'!U167="","",(ROUND((CONVERT('Backend Calcs Metric'!U167,"ft3","m3")),5)))</f>
        <v/>
      </c>
      <c r="E166" s="94" t="str">
        <f>IF('Backend Calcs Metric'!V167="","",(ROUND((CONVERT('Backend Calcs Metric'!V167,"ft3","m3")),5)))</f>
        <v/>
      </c>
      <c r="F166" s="94" t="e">
        <f>IF('Backend Calcs Metric'!W167="","",(ROUND((CONVERT('Backend Calcs Metric'!W167,"ft3","m3")),5)))</f>
        <v>#VALUE!</v>
      </c>
      <c r="G166" s="94" t="str">
        <f>IF('Backend Calcs Metric'!X167="","",(ROUND((CONVERT('Backend Calcs Metric'!X167,"ft3","m3")),5)))</f>
        <v/>
      </c>
      <c r="H166" s="94" t="str">
        <f>IF('Backend Calcs Metric'!Y167="","",(ROUND((CONVERT('Backend Calcs Metric'!Y167,"ft3","m3")),5)))</f>
        <v/>
      </c>
      <c r="I166" s="94" t="str">
        <f>IF('Backend Calcs Metric'!Y167="","",(ROUND((CONVERT('Backend Calcs Metric'!Y167,"ft3","m3")),2)))</f>
        <v/>
      </c>
      <c r="J166" s="94" t="str">
        <f>IF('Backend Calcs Metric'!AA167="","",(ROUND((CONVERT('Backend Calcs Metric'!Z167,"ft","m")),5)))</f>
        <v/>
      </c>
    </row>
    <row r="167" spans="1:10" x14ac:dyDescent="0.25">
      <c r="A167" s="96" t="str">
        <f>IF('Backend Calcs Metric'!P168="","",(ROUND((CONVERT('Backend Calcs Metric'!P168,"in","mm")),0)))</f>
        <v/>
      </c>
      <c r="B167" s="94" t="str">
        <f>IF('Backend Calcs Metric'!S168="","",(ROUND((CONVERT('Backend Calcs Metric'!S168,"ft3","m3")),5)))</f>
        <v/>
      </c>
      <c r="C167" s="94" t="str">
        <f>IF('Backend Calcs Metric'!T168="","",(ROUND((CONVERT('Backend Calcs Metric'!T168,"ft3","m3")),5)))</f>
        <v/>
      </c>
      <c r="D167" s="94" t="str">
        <f>IF('Backend Calcs Metric'!U168="","",(ROUND((CONVERT('Backend Calcs Metric'!U168,"ft3","m3")),5)))</f>
        <v/>
      </c>
      <c r="E167" s="94" t="str">
        <f>IF('Backend Calcs Metric'!V168="","",(ROUND((CONVERT('Backend Calcs Metric'!V168,"ft3","m3")),5)))</f>
        <v/>
      </c>
      <c r="F167" s="94" t="e">
        <f>IF('Backend Calcs Metric'!W168="","",(ROUND((CONVERT('Backend Calcs Metric'!W168,"ft3","m3")),5)))</f>
        <v>#VALUE!</v>
      </c>
      <c r="G167" s="94" t="str">
        <f>IF('Backend Calcs Metric'!X168="","",(ROUND((CONVERT('Backend Calcs Metric'!X168,"ft3","m3")),5)))</f>
        <v/>
      </c>
      <c r="H167" s="94" t="str">
        <f>IF('Backend Calcs Metric'!Y168="","",(ROUND((CONVERT('Backend Calcs Metric'!Y168,"ft3","m3")),5)))</f>
        <v/>
      </c>
      <c r="I167" s="94" t="str">
        <f>IF('Backend Calcs Metric'!Y168="","",(ROUND((CONVERT('Backend Calcs Metric'!Y168,"ft3","m3")),2)))</f>
        <v/>
      </c>
      <c r="J167" s="94" t="str">
        <f>IF('Backend Calcs Metric'!AA168="","",(ROUND((CONVERT('Backend Calcs Metric'!Z168,"ft","m")),5)))</f>
        <v/>
      </c>
    </row>
    <row r="168" spans="1:10" x14ac:dyDescent="0.25">
      <c r="A168" s="96" t="str">
        <f>IF('Backend Calcs Metric'!P169="","",(ROUND((CONVERT('Backend Calcs Metric'!P169,"in","mm")),0)))</f>
        <v/>
      </c>
      <c r="B168" s="94" t="str">
        <f>IF('Backend Calcs Metric'!S169="","",(ROUND((CONVERT('Backend Calcs Metric'!S169,"ft3","m3")),5)))</f>
        <v/>
      </c>
      <c r="C168" s="94" t="str">
        <f>IF('Backend Calcs Metric'!T169="","",(ROUND((CONVERT('Backend Calcs Metric'!T169,"ft3","m3")),5)))</f>
        <v/>
      </c>
      <c r="D168" s="94" t="str">
        <f>IF('Backend Calcs Metric'!U169="","",(ROUND((CONVERT('Backend Calcs Metric'!U169,"ft3","m3")),5)))</f>
        <v/>
      </c>
      <c r="E168" s="94" t="str">
        <f>IF('Backend Calcs Metric'!V169="","",(ROUND((CONVERT('Backend Calcs Metric'!V169,"ft3","m3")),5)))</f>
        <v/>
      </c>
      <c r="F168" s="94" t="e">
        <f>IF('Backend Calcs Metric'!W169="","",(ROUND((CONVERT('Backend Calcs Metric'!W169,"ft3","m3")),5)))</f>
        <v>#VALUE!</v>
      </c>
      <c r="G168" s="94" t="str">
        <f>IF('Backend Calcs Metric'!X169="","",(ROUND((CONVERT('Backend Calcs Metric'!X169,"ft3","m3")),5)))</f>
        <v/>
      </c>
      <c r="H168" s="94" t="str">
        <f>IF('Backend Calcs Metric'!Y169="","",(ROUND((CONVERT('Backend Calcs Metric'!Y169,"ft3","m3")),5)))</f>
        <v/>
      </c>
      <c r="I168" s="94" t="str">
        <f>IF('Backend Calcs Metric'!Y169="","",(ROUND((CONVERT('Backend Calcs Metric'!Y169,"ft3","m3")),2)))</f>
        <v/>
      </c>
      <c r="J168" s="94" t="str">
        <f>IF('Backend Calcs Metric'!AA169="","",(ROUND((CONVERT('Backend Calcs Metric'!Z169,"ft","m")),5)))</f>
        <v/>
      </c>
    </row>
    <row r="169" spans="1:10" x14ac:dyDescent="0.25">
      <c r="A169" s="96" t="str">
        <f>IF('Backend Calcs Metric'!P170="","",(ROUND((CONVERT('Backend Calcs Metric'!P170,"in","mm")),0)))</f>
        <v/>
      </c>
      <c r="B169" s="94" t="str">
        <f>IF('Backend Calcs Metric'!S170="","",(ROUND((CONVERT('Backend Calcs Metric'!S170,"ft3","m3")),5)))</f>
        <v/>
      </c>
      <c r="C169" s="94" t="str">
        <f>IF('Backend Calcs Metric'!T170="","",(ROUND((CONVERT('Backend Calcs Metric'!T170,"ft3","m3")),5)))</f>
        <v/>
      </c>
      <c r="D169" s="94" t="str">
        <f>IF('Backend Calcs Metric'!U170="","",(ROUND((CONVERT('Backend Calcs Metric'!U170,"ft3","m3")),5)))</f>
        <v/>
      </c>
      <c r="E169" s="94" t="str">
        <f>IF('Backend Calcs Metric'!V170="","",(ROUND((CONVERT('Backend Calcs Metric'!V170,"ft3","m3")),5)))</f>
        <v/>
      </c>
      <c r="F169" s="94" t="e">
        <f>IF('Backend Calcs Metric'!W170="","",(ROUND((CONVERT('Backend Calcs Metric'!W170,"ft3","m3")),5)))</f>
        <v>#VALUE!</v>
      </c>
      <c r="G169" s="94" t="str">
        <f>IF('Backend Calcs Metric'!X170="","",(ROUND((CONVERT('Backend Calcs Metric'!X170,"ft3","m3")),5)))</f>
        <v/>
      </c>
      <c r="H169" s="94" t="str">
        <f>IF('Backend Calcs Metric'!Y170="","",(ROUND((CONVERT('Backend Calcs Metric'!Y170,"ft3","m3")),5)))</f>
        <v/>
      </c>
      <c r="I169" s="94" t="str">
        <f>IF('Backend Calcs Metric'!Y170="","",(ROUND((CONVERT('Backend Calcs Metric'!Y170,"ft3","m3")),2)))</f>
        <v/>
      </c>
      <c r="J169" s="94" t="str">
        <f>IF('Backend Calcs Metric'!AA170="","",(ROUND((CONVERT('Backend Calcs Metric'!Z170,"ft","m")),5)))</f>
        <v/>
      </c>
    </row>
    <row r="170" spans="1:10" x14ac:dyDescent="0.25">
      <c r="A170" s="96" t="str">
        <f>IF('Backend Calcs Metric'!P171="","",(ROUND((CONVERT('Backend Calcs Metric'!P171,"in","mm")),0)))</f>
        <v/>
      </c>
      <c r="B170" s="94" t="str">
        <f>IF('Backend Calcs Metric'!S171="","",(ROUND((CONVERT('Backend Calcs Metric'!S171,"ft3","m3")),5)))</f>
        <v/>
      </c>
      <c r="C170" s="94" t="str">
        <f>IF('Backend Calcs Metric'!T171="","",(ROUND((CONVERT('Backend Calcs Metric'!T171,"ft3","m3")),5)))</f>
        <v/>
      </c>
      <c r="D170" s="94" t="str">
        <f>IF('Backend Calcs Metric'!U171="","",(ROUND((CONVERT('Backend Calcs Metric'!U171,"ft3","m3")),5)))</f>
        <v/>
      </c>
      <c r="E170" s="94" t="str">
        <f>IF('Backend Calcs Metric'!V171="","",(ROUND((CONVERT('Backend Calcs Metric'!V171,"ft3","m3")),5)))</f>
        <v/>
      </c>
      <c r="F170" s="94" t="e">
        <f>IF('Backend Calcs Metric'!W171="","",(ROUND((CONVERT('Backend Calcs Metric'!W171,"ft3","m3")),5)))</f>
        <v>#VALUE!</v>
      </c>
      <c r="G170" s="94" t="str">
        <f>IF('Backend Calcs Metric'!X171="","",(ROUND((CONVERT('Backend Calcs Metric'!X171,"ft3","m3")),5)))</f>
        <v/>
      </c>
      <c r="H170" s="94" t="str">
        <f>IF('Backend Calcs Metric'!Y171="","",(ROUND((CONVERT('Backend Calcs Metric'!Y171,"ft3","m3")),5)))</f>
        <v/>
      </c>
      <c r="I170" s="94" t="str">
        <f>IF('Backend Calcs Metric'!Y171="","",(ROUND((CONVERT('Backend Calcs Metric'!Y171,"ft3","m3")),2)))</f>
        <v/>
      </c>
      <c r="J170" s="94" t="str">
        <f>IF('Backend Calcs Metric'!AA171="","",(ROUND((CONVERT('Backend Calcs Metric'!Z171,"ft","m")),5)))</f>
        <v/>
      </c>
    </row>
    <row r="171" spans="1:10" x14ac:dyDescent="0.25">
      <c r="A171" s="96" t="str">
        <f>IF('Backend Calcs Metric'!P172="","",(ROUND((CONVERT('Backend Calcs Metric'!P172,"in","mm")),0)))</f>
        <v/>
      </c>
      <c r="B171" s="94" t="str">
        <f>IF('Backend Calcs Metric'!S172="","",(ROUND((CONVERT('Backend Calcs Metric'!S172,"ft3","m3")),5)))</f>
        <v/>
      </c>
      <c r="C171" s="94" t="str">
        <f>IF('Backend Calcs Metric'!T172="","",(ROUND((CONVERT('Backend Calcs Metric'!T172,"ft3","m3")),5)))</f>
        <v/>
      </c>
      <c r="D171" s="94" t="str">
        <f>IF('Backend Calcs Metric'!U172="","",(ROUND((CONVERT('Backend Calcs Metric'!U172,"ft3","m3")),5)))</f>
        <v/>
      </c>
      <c r="E171" s="94" t="str">
        <f>IF('Backend Calcs Metric'!V172="","",(ROUND((CONVERT('Backend Calcs Metric'!V172,"ft3","m3")),5)))</f>
        <v/>
      </c>
      <c r="F171" s="94" t="e">
        <f>IF('Backend Calcs Metric'!W172="","",(ROUND((CONVERT('Backend Calcs Metric'!W172,"ft3","m3")),5)))</f>
        <v>#VALUE!</v>
      </c>
      <c r="G171" s="94" t="str">
        <f>IF('Backend Calcs Metric'!X172="","",(ROUND((CONVERT('Backend Calcs Metric'!X172,"ft3","m3")),5)))</f>
        <v/>
      </c>
      <c r="H171" s="94" t="str">
        <f>IF('Backend Calcs Metric'!Y172="","",(ROUND((CONVERT('Backend Calcs Metric'!Y172,"ft3","m3")),5)))</f>
        <v/>
      </c>
      <c r="I171" s="94" t="str">
        <f>IF('Backend Calcs Metric'!Y172="","",(ROUND((CONVERT('Backend Calcs Metric'!Y172,"ft3","m3")),2)))</f>
        <v/>
      </c>
      <c r="J171" s="94" t="str">
        <f>IF('Backend Calcs Metric'!AA172="","",(ROUND((CONVERT('Backend Calcs Metric'!Z172,"ft","m")),5)))</f>
        <v/>
      </c>
    </row>
    <row r="172" spans="1:10" x14ac:dyDescent="0.25">
      <c r="A172" s="96" t="str">
        <f>IF('Backend Calcs Metric'!P173="","",(ROUND((CONVERT('Backend Calcs Metric'!P173,"in","mm")),0)))</f>
        <v/>
      </c>
      <c r="B172" s="94" t="str">
        <f>IF('Backend Calcs Metric'!S173="","",(ROUND((CONVERT('Backend Calcs Metric'!S173,"ft3","m3")),5)))</f>
        <v/>
      </c>
      <c r="C172" s="94" t="str">
        <f>IF('Backend Calcs Metric'!T173="","",(ROUND((CONVERT('Backend Calcs Metric'!T173,"ft3","m3")),5)))</f>
        <v/>
      </c>
      <c r="D172" s="94" t="str">
        <f>IF('Backend Calcs Metric'!U173="","",(ROUND((CONVERT('Backend Calcs Metric'!U173,"ft3","m3")),5)))</f>
        <v/>
      </c>
      <c r="E172" s="94" t="str">
        <f>IF('Backend Calcs Metric'!V173="","",(ROUND((CONVERT('Backend Calcs Metric'!V173,"ft3","m3")),5)))</f>
        <v/>
      </c>
      <c r="F172" s="94" t="e">
        <f>IF('Backend Calcs Metric'!W173="","",(ROUND((CONVERT('Backend Calcs Metric'!W173,"ft3","m3")),5)))</f>
        <v>#VALUE!</v>
      </c>
      <c r="G172" s="94" t="str">
        <f>IF('Backend Calcs Metric'!X173="","",(ROUND((CONVERT('Backend Calcs Metric'!X173,"ft3","m3")),5)))</f>
        <v/>
      </c>
      <c r="H172" s="94" t="str">
        <f>IF('Backend Calcs Metric'!Y173="","",(ROUND((CONVERT('Backend Calcs Metric'!Y173,"ft3","m3")),5)))</f>
        <v/>
      </c>
      <c r="I172" s="94" t="str">
        <f>IF('Backend Calcs Metric'!Y173="","",(ROUND((CONVERT('Backend Calcs Metric'!Y173,"ft3","m3")),2)))</f>
        <v/>
      </c>
      <c r="J172" s="94" t="str">
        <f>IF('Backend Calcs Metric'!AA173="","",(ROUND((CONVERT('Backend Calcs Metric'!Z173,"ft","m")),5)))</f>
        <v/>
      </c>
    </row>
    <row r="173" spans="1:10" x14ac:dyDescent="0.25">
      <c r="A173" s="96" t="str">
        <f>IF('Backend Calcs Metric'!P174="","",(ROUND((CONVERT('Backend Calcs Metric'!P174,"in","mm")),0)))</f>
        <v/>
      </c>
      <c r="B173" s="94" t="str">
        <f>IF('Backend Calcs Metric'!S174="","",(ROUND((CONVERT('Backend Calcs Metric'!S174,"ft3","m3")),5)))</f>
        <v/>
      </c>
      <c r="C173" s="94" t="str">
        <f>IF('Backend Calcs Metric'!T174="","",(ROUND((CONVERT('Backend Calcs Metric'!T174,"ft3","m3")),5)))</f>
        <v/>
      </c>
      <c r="D173" s="94" t="str">
        <f>IF('Backend Calcs Metric'!U174="","",(ROUND((CONVERT('Backend Calcs Metric'!U174,"ft3","m3")),5)))</f>
        <v/>
      </c>
      <c r="E173" s="94" t="str">
        <f>IF('Backend Calcs Metric'!V174="","",(ROUND((CONVERT('Backend Calcs Metric'!V174,"ft3","m3")),5)))</f>
        <v/>
      </c>
      <c r="F173" s="94" t="e">
        <f>IF('Backend Calcs Metric'!W174="","",(ROUND((CONVERT('Backend Calcs Metric'!W174,"ft3","m3")),5)))</f>
        <v>#VALUE!</v>
      </c>
      <c r="G173" s="94" t="str">
        <f>IF('Backend Calcs Metric'!X174="","",(ROUND((CONVERT('Backend Calcs Metric'!X174,"ft3","m3")),5)))</f>
        <v/>
      </c>
      <c r="H173" s="94" t="str">
        <f>IF('Backend Calcs Metric'!Y174="","",(ROUND((CONVERT('Backend Calcs Metric'!Y174,"ft3","m3")),5)))</f>
        <v/>
      </c>
      <c r="I173" s="94" t="str">
        <f>IF('Backend Calcs Metric'!Y174="","",(ROUND((CONVERT('Backend Calcs Metric'!Y174,"ft3","m3")),2)))</f>
        <v/>
      </c>
      <c r="J173" s="94" t="str">
        <f>IF('Backend Calcs Metric'!AA174="","",(ROUND((CONVERT('Backend Calcs Metric'!Z174,"ft","m")),5)))</f>
        <v/>
      </c>
    </row>
    <row r="174" spans="1:10" x14ac:dyDescent="0.25">
      <c r="A174" s="96" t="str">
        <f>IF('Backend Calcs Metric'!P175="","",(ROUND((CONVERT('Backend Calcs Metric'!P175,"in","mm")),0)))</f>
        <v/>
      </c>
      <c r="B174" s="94" t="str">
        <f>IF('Backend Calcs Metric'!S175="","",(ROUND((CONVERT('Backend Calcs Metric'!S175,"ft3","m3")),5)))</f>
        <v/>
      </c>
      <c r="C174" s="94" t="str">
        <f>IF('Backend Calcs Metric'!T175="","",(ROUND((CONVERT('Backend Calcs Metric'!T175,"ft3","m3")),5)))</f>
        <v/>
      </c>
      <c r="D174" s="94" t="str">
        <f>IF('Backend Calcs Metric'!U175="","",(ROUND((CONVERT('Backend Calcs Metric'!U175,"ft3","m3")),5)))</f>
        <v/>
      </c>
      <c r="E174" s="94" t="str">
        <f>IF('Backend Calcs Metric'!V175="","",(ROUND((CONVERT('Backend Calcs Metric'!V175,"ft3","m3")),5)))</f>
        <v/>
      </c>
      <c r="F174" s="94" t="e">
        <f>IF('Backend Calcs Metric'!W175="","",(ROUND((CONVERT('Backend Calcs Metric'!W175,"ft3","m3")),5)))</f>
        <v>#VALUE!</v>
      </c>
      <c r="G174" s="94" t="str">
        <f>IF('Backend Calcs Metric'!X175="","",(ROUND((CONVERT('Backend Calcs Metric'!X175,"ft3","m3")),5)))</f>
        <v/>
      </c>
      <c r="H174" s="94" t="str">
        <f>IF('Backend Calcs Metric'!Y175="","",(ROUND((CONVERT('Backend Calcs Metric'!Y175,"ft3","m3")),5)))</f>
        <v/>
      </c>
      <c r="I174" s="94" t="str">
        <f>IF('Backend Calcs Metric'!Y175="","",(ROUND((CONVERT('Backend Calcs Metric'!Y175,"ft3","m3")),2)))</f>
        <v/>
      </c>
      <c r="J174" s="94" t="str">
        <f>IF('Backend Calcs Metric'!AA175="","",(ROUND((CONVERT('Backend Calcs Metric'!Z175,"ft","m")),5)))</f>
        <v/>
      </c>
    </row>
    <row r="175" spans="1:10" x14ac:dyDescent="0.25">
      <c r="A175" s="96" t="str">
        <f>IF('Backend Calcs Metric'!P176="","",(ROUND((CONVERT('Backend Calcs Metric'!P176,"in","mm")),0)))</f>
        <v/>
      </c>
      <c r="B175" s="94" t="str">
        <f>IF('Backend Calcs Metric'!S176="","",(ROUND((CONVERT('Backend Calcs Metric'!S176,"ft3","m3")),5)))</f>
        <v/>
      </c>
      <c r="C175" s="94" t="str">
        <f>IF('Backend Calcs Metric'!T176="","",(ROUND((CONVERT('Backend Calcs Metric'!T176,"ft3","m3")),5)))</f>
        <v/>
      </c>
      <c r="D175" s="94" t="str">
        <f>IF('Backend Calcs Metric'!U176="","",(ROUND((CONVERT('Backend Calcs Metric'!U176,"ft3","m3")),5)))</f>
        <v/>
      </c>
      <c r="E175" s="94" t="str">
        <f>IF('Backend Calcs Metric'!V176="","",(ROUND((CONVERT('Backend Calcs Metric'!V176,"ft3","m3")),5)))</f>
        <v/>
      </c>
      <c r="F175" s="94" t="e">
        <f>IF('Backend Calcs Metric'!W176="","",(ROUND((CONVERT('Backend Calcs Metric'!W176,"ft3","m3")),5)))</f>
        <v>#VALUE!</v>
      </c>
      <c r="G175" s="94" t="str">
        <f>IF('Backend Calcs Metric'!X176="","",(ROUND((CONVERT('Backend Calcs Metric'!X176,"ft3","m3")),5)))</f>
        <v/>
      </c>
      <c r="H175" s="94" t="str">
        <f>IF('Backend Calcs Metric'!Y176="","",(ROUND((CONVERT('Backend Calcs Metric'!Y176,"ft3","m3")),5)))</f>
        <v/>
      </c>
      <c r="I175" s="94" t="str">
        <f>IF('Backend Calcs Metric'!Y176="","",(ROUND((CONVERT('Backend Calcs Metric'!Y176,"ft3","m3")),2)))</f>
        <v/>
      </c>
      <c r="J175" s="94" t="str">
        <f>IF('Backend Calcs Metric'!AA176="","",(ROUND((CONVERT('Backend Calcs Metric'!Z176,"ft","m")),5)))</f>
        <v/>
      </c>
    </row>
    <row r="176" spans="1:10" x14ac:dyDescent="0.25">
      <c r="A176" s="96" t="str">
        <f>IF('Backend Calcs Metric'!P177="","",(ROUND((CONVERT('Backend Calcs Metric'!P177,"in","mm")),0)))</f>
        <v/>
      </c>
      <c r="B176" s="94" t="str">
        <f>IF('Backend Calcs Metric'!S177="","",(ROUND((CONVERT('Backend Calcs Metric'!S177,"ft3","m3")),5)))</f>
        <v/>
      </c>
      <c r="C176" s="94" t="str">
        <f>IF('Backend Calcs Metric'!T177="","",(ROUND((CONVERT('Backend Calcs Metric'!T177,"ft3","m3")),5)))</f>
        <v/>
      </c>
      <c r="D176" s="94" t="str">
        <f>IF('Backend Calcs Metric'!U177="","",(ROUND((CONVERT('Backend Calcs Metric'!U177,"ft3","m3")),5)))</f>
        <v/>
      </c>
      <c r="E176" s="94" t="str">
        <f>IF('Backend Calcs Metric'!V177="","",(ROUND((CONVERT('Backend Calcs Metric'!V177,"ft3","m3")),5)))</f>
        <v/>
      </c>
      <c r="F176" s="94" t="e">
        <f>IF('Backend Calcs Metric'!W177="","",(ROUND((CONVERT('Backend Calcs Metric'!W177,"ft3","m3")),5)))</f>
        <v>#VALUE!</v>
      </c>
      <c r="G176" s="94" t="str">
        <f>IF('Backend Calcs Metric'!X177="","",(ROUND((CONVERT('Backend Calcs Metric'!X177,"ft3","m3")),5)))</f>
        <v/>
      </c>
      <c r="H176" s="94" t="str">
        <f>IF('Backend Calcs Metric'!Y177="","",(ROUND((CONVERT('Backend Calcs Metric'!Y177,"ft3","m3")),5)))</f>
        <v/>
      </c>
      <c r="I176" s="94" t="str">
        <f>IF('Backend Calcs Metric'!Y177="","",(ROUND((CONVERT('Backend Calcs Metric'!Y177,"ft3","m3")),2)))</f>
        <v/>
      </c>
      <c r="J176" s="94" t="str">
        <f>IF('Backend Calcs Metric'!AA177="","",(ROUND((CONVERT('Backend Calcs Metric'!Z177,"ft","m")),5)))</f>
        <v/>
      </c>
    </row>
    <row r="177" spans="1:10" x14ac:dyDescent="0.25">
      <c r="A177" s="96" t="str">
        <f>IF('Backend Calcs Metric'!P178="","",(ROUND((CONVERT('Backend Calcs Metric'!P178,"in","mm")),0)))</f>
        <v/>
      </c>
      <c r="B177" s="94" t="str">
        <f>IF('Backend Calcs Metric'!S178="","",(ROUND((CONVERT('Backend Calcs Metric'!S178,"ft3","m3")),5)))</f>
        <v/>
      </c>
      <c r="C177" s="94" t="str">
        <f>IF('Backend Calcs Metric'!T178="","",(ROUND((CONVERT('Backend Calcs Metric'!T178,"ft3","m3")),5)))</f>
        <v/>
      </c>
      <c r="D177" s="94" t="str">
        <f>IF('Backend Calcs Metric'!U178="","",(ROUND((CONVERT('Backend Calcs Metric'!U178,"ft3","m3")),5)))</f>
        <v/>
      </c>
      <c r="E177" s="94" t="str">
        <f>IF('Backend Calcs Metric'!V178="","",(ROUND((CONVERT('Backend Calcs Metric'!V178,"ft3","m3")),5)))</f>
        <v/>
      </c>
      <c r="F177" s="94" t="e">
        <f>IF('Backend Calcs Metric'!W178="","",(ROUND((CONVERT('Backend Calcs Metric'!W178,"ft3","m3")),5)))</f>
        <v>#VALUE!</v>
      </c>
      <c r="G177" s="94" t="str">
        <f>IF('Backend Calcs Metric'!X178="","",(ROUND((CONVERT('Backend Calcs Metric'!X178,"ft3","m3")),5)))</f>
        <v/>
      </c>
      <c r="H177" s="94" t="str">
        <f>IF('Backend Calcs Metric'!Y178="","",(ROUND((CONVERT('Backend Calcs Metric'!Y178,"ft3","m3")),5)))</f>
        <v/>
      </c>
      <c r="I177" s="94" t="str">
        <f>IF('Backend Calcs Metric'!Y178="","",(ROUND((CONVERT('Backend Calcs Metric'!Y178,"ft3","m3")),2)))</f>
        <v/>
      </c>
      <c r="J177" s="94" t="str">
        <f>IF('Backend Calcs Metric'!AA178="","",(ROUND((CONVERT('Backend Calcs Metric'!Z178,"ft","m")),5)))</f>
        <v/>
      </c>
    </row>
    <row r="178" spans="1:10" x14ac:dyDescent="0.25">
      <c r="A178" s="96" t="str">
        <f>IF('Backend Calcs Metric'!P179="","",(ROUND((CONVERT('Backend Calcs Metric'!P179,"in","mm")),0)))</f>
        <v/>
      </c>
      <c r="B178" s="94" t="str">
        <f>IF('Backend Calcs Metric'!S179="","",(ROUND((CONVERT('Backend Calcs Metric'!S179,"ft3","m3")),5)))</f>
        <v/>
      </c>
      <c r="C178" s="94" t="str">
        <f>IF('Backend Calcs Metric'!T179="","",(ROUND((CONVERT('Backend Calcs Metric'!T179,"ft3","m3")),5)))</f>
        <v/>
      </c>
      <c r="D178" s="94" t="str">
        <f>IF('Backend Calcs Metric'!U179="","",(ROUND((CONVERT('Backend Calcs Metric'!U179,"ft3","m3")),5)))</f>
        <v/>
      </c>
      <c r="E178" s="94" t="str">
        <f>IF('Backend Calcs Metric'!V179="","",(ROUND((CONVERT('Backend Calcs Metric'!V179,"ft3","m3")),5)))</f>
        <v/>
      </c>
      <c r="F178" s="94" t="e">
        <f>IF('Backend Calcs Metric'!W179="","",(ROUND((CONVERT('Backend Calcs Metric'!W179,"ft3","m3")),5)))</f>
        <v>#VALUE!</v>
      </c>
      <c r="G178" s="94" t="str">
        <f>IF('Backend Calcs Metric'!X179="","",(ROUND((CONVERT('Backend Calcs Metric'!X179,"ft3","m3")),5)))</f>
        <v/>
      </c>
      <c r="H178" s="94" t="str">
        <f>IF('Backend Calcs Metric'!Y179="","",(ROUND((CONVERT('Backend Calcs Metric'!Y179,"ft3","m3")),5)))</f>
        <v/>
      </c>
      <c r="I178" s="94" t="str">
        <f>IF('Backend Calcs Metric'!Y179="","",(ROUND((CONVERT('Backend Calcs Metric'!Y179,"ft3","m3")),2)))</f>
        <v/>
      </c>
      <c r="J178" s="94" t="str">
        <f>IF('Backend Calcs Metric'!AA179="","",(ROUND((CONVERT('Backend Calcs Metric'!Z179,"ft","m")),5)))</f>
        <v/>
      </c>
    </row>
    <row r="179" spans="1:10" x14ac:dyDescent="0.25">
      <c r="A179" s="96" t="str">
        <f>IF('Backend Calcs Metric'!P180="","",(ROUND((CONVERT('Backend Calcs Metric'!P180,"in","mm")),0)))</f>
        <v/>
      </c>
      <c r="B179" s="94" t="str">
        <f>IF('Backend Calcs Metric'!S180="","",(ROUND((CONVERT('Backend Calcs Metric'!S180,"ft3","m3")),5)))</f>
        <v/>
      </c>
      <c r="C179" s="94" t="str">
        <f>IF('Backend Calcs Metric'!T180="","",(ROUND((CONVERT('Backend Calcs Metric'!T180,"ft3","m3")),5)))</f>
        <v/>
      </c>
      <c r="D179" s="94" t="str">
        <f>IF('Backend Calcs Metric'!U180="","",(ROUND((CONVERT('Backend Calcs Metric'!U180,"ft3","m3")),5)))</f>
        <v/>
      </c>
      <c r="E179" s="94" t="str">
        <f>IF('Backend Calcs Metric'!V180="","",(ROUND((CONVERT('Backend Calcs Metric'!V180,"ft3","m3")),5)))</f>
        <v/>
      </c>
      <c r="F179" s="94" t="e">
        <f>IF('Backend Calcs Metric'!W180="","",(ROUND((CONVERT('Backend Calcs Metric'!W180,"ft3","m3")),5)))</f>
        <v>#VALUE!</v>
      </c>
      <c r="G179" s="94" t="str">
        <f>IF('Backend Calcs Metric'!X180="","",(ROUND((CONVERT('Backend Calcs Metric'!X180,"ft3","m3")),5)))</f>
        <v/>
      </c>
      <c r="H179" s="94" t="str">
        <f>IF('Backend Calcs Metric'!Y180="","",(ROUND((CONVERT('Backend Calcs Metric'!Y180,"ft3","m3")),5)))</f>
        <v/>
      </c>
      <c r="I179" s="94" t="str">
        <f>IF('Backend Calcs Metric'!Y180="","",(ROUND((CONVERT('Backend Calcs Metric'!Y180,"ft3","m3")),2)))</f>
        <v/>
      </c>
      <c r="J179" s="94" t="str">
        <f>IF('Backend Calcs Metric'!AA180="","",(ROUND((CONVERT('Backend Calcs Metric'!Z180,"ft","m")),5)))</f>
        <v/>
      </c>
    </row>
    <row r="180" spans="1:10" x14ac:dyDescent="0.25">
      <c r="A180" s="96" t="str">
        <f>IF('Backend Calcs Metric'!P181="","",(ROUND((CONVERT('Backend Calcs Metric'!P181,"in","mm")),0)))</f>
        <v/>
      </c>
      <c r="B180" s="94" t="str">
        <f>IF('Backend Calcs Metric'!S181="","",(ROUND((CONVERT('Backend Calcs Metric'!S181,"ft3","m3")),5)))</f>
        <v/>
      </c>
      <c r="C180" s="94" t="str">
        <f>IF('Backend Calcs Metric'!T181="","",(ROUND((CONVERT('Backend Calcs Metric'!T181,"ft3","m3")),5)))</f>
        <v/>
      </c>
      <c r="D180" s="94" t="str">
        <f>IF('Backend Calcs Metric'!U181="","",(ROUND((CONVERT('Backend Calcs Metric'!U181,"ft3","m3")),5)))</f>
        <v/>
      </c>
      <c r="E180" s="94" t="str">
        <f>IF('Backend Calcs Metric'!V181="","",(ROUND((CONVERT('Backend Calcs Metric'!V181,"ft3","m3")),5)))</f>
        <v/>
      </c>
      <c r="F180" s="94" t="e">
        <f>IF('Backend Calcs Metric'!W181="","",(ROUND((CONVERT('Backend Calcs Metric'!W181,"ft3","m3")),5)))</f>
        <v>#VALUE!</v>
      </c>
      <c r="G180" s="94" t="str">
        <f>IF('Backend Calcs Metric'!X181="","",(ROUND((CONVERT('Backend Calcs Metric'!X181,"ft3","m3")),5)))</f>
        <v/>
      </c>
      <c r="H180" s="94" t="str">
        <f>IF('Backend Calcs Metric'!Y181="","",(ROUND((CONVERT('Backend Calcs Metric'!Y181,"ft3","m3")),5)))</f>
        <v/>
      </c>
      <c r="I180" s="94" t="str">
        <f>IF('Backend Calcs Metric'!Y181="","",(ROUND((CONVERT('Backend Calcs Metric'!Y181,"ft3","m3")),2)))</f>
        <v/>
      </c>
      <c r="J180" s="94" t="str">
        <f>IF('Backend Calcs Metric'!AA181="","",(ROUND((CONVERT('Backend Calcs Metric'!Z181,"ft","m")),5)))</f>
        <v/>
      </c>
    </row>
    <row r="181" spans="1:10" x14ac:dyDescent="0.25">
      <c r="A181" s="96" t="str">
        <f>IF('Backend Calcs Metric'!P182="","",(ROUND((CONVERT('Backend Calcs Metric'!P182,"in","mm")),0)))</f>
        <v/>
      </c>
      <c r="B181" s="94" t="str">
        <f>IF('Backend Calcs Metric'!S182="","",(ROUND((CONVERT('Backend Calcs Metric'!S182,"ft3","m3")),5)))</f>
        <v/>
      </c>
      <c r="C181" s="94" t="str">
        <f>IF('Backend Calcs Metric'!T182="","",(ROUND((CONVERT('Backend Calcs Metric'!T182,"ft3","m3")),5)))</f>
        <v/>
      </c>
      <c r="D181" s="94" t="str">
        <f>IF('Backend Calcs Metric'!U182="","",(ROUND((CONVERT('Backend Calcs Metric'!U182,"ft3","m3")),5)))</f>
        <v/>
      </c>
      <c r="E181" s="94" t="str">
        <f>IF('Backend Calcs Metric'!V182="","",(ROUND((CONVERT('Backend Calcs Metric'!V182,"ft3","m3")),5)))</f>
        <v/>
      </c>
      <c r="F181" s="94" t="e">
        <f>IF('Backend Calcs Metric'!W182="","",(ROUND((CONVERT('Backend Calcs Metric'!W182,"ft3","m3")),5)))</f>
        <v>#VALUE!</v>
      </c>
      <c r="G181" s="94" t="str">
        <f>IF('Backend Calcs Metric'!X182="","",(ROUND((CONVERT('Backend Calcs Metric'!X182,"ft3","m3")),5)))</f>
        <v/>
      </c>
      <c r="H181" s="94" t="str">
        <f>IF('Backend Calcs Metric'!Y182="","",(ROUND((CONVERT('Backend Calcs Metric'!Y182,"ft3","m3")),5)))</f>
        <v/>
      </c>
      <c r="I181" s="94" t="str">
        <f>IF('Backend Calcs Metric'!Y182="","",(ROUND((CONVERT('Backend Calcs Metric'!Y182,"ft3","m3")),2)))</f>
        <v/>
      </c>
      <c r="J181" s="94" t="str">
        <f>IF('Backend Calcs Metric'!AA182="","",(ROUND((CONVERT('Backend Calcs Metric'!Z182,"ft","m")),5)))</f>
        <v/>
      </c>
    </row>
    <row r="182" spans="1:10" x14ac:dyDescent="0.25">
      <c r="A182" s="96" t="str">
        <f>IF('Backend Calcs Metric'!P183="","",(ROUND((CONVERT('Backend Calcs Metric'!P183,"in","mm")),0)))</f>
        <v/>
      </c>
      <c r="B182" s="94" t="str">
        <f>IF('Backend Calcs Metric'!S183="","",(ROUND((CONVERT('Backend Calcs Metric'!S183,"ft3","m3")),5)))</f>
        <v/>
      </c>
      <c r="C182" s="94" t="str">
        <f>IF('Backend Calcs Metric'!T183="","",(ROUND((CONVERT('Backend Calcs Metric'!T183,"ft3","m3")),5)))</f>
        <v/>
      </c>
      <c r="D182" s="94" t="str">
        <f>IF('Backend Calcs Metric'!U183="","",(ROUND((CONVERT('Backend Calcs Metric'!U183,"ft3","m3")),5)))</f>
        <v/>
      </c>
      <c r="E182" s="94" t="str">
        <f>IF('Backend Calcs Metric'!V183="","",(ROUND((CONVERT('Backend Calcs Metric'!V183,"ft3","m3")),5)))</f>
        <v/>
      </c>
      <c r="F182" s="94" t="e">
        <f>IF('Backend Calcs Metric'!W183="","",(ROUND((CONVERT('Backend Calcs Metric'!W183,"ft3","m3")),5)))</f>
        <v>#VALUE!</v>
      </c>
      <c r="G182" s="94" t="str">
        <f>IF('Backend Calcs Metric'!X183="","",(ROUND((CONVERT('Backend Calcs Metric'!X183,"ft3","m3")),5)))</f>
        <v/>
      </c>
      <c r="H182" s="94" t="str">
        <f>IF('Backend Calcs Metric'!Y183="","",(ROUND((CONVERT('Backend Calcs Metric'!Y183,"ft3","m3")),5)))</f>
        <v/>
      </c>
      <c r="I182" s="94" t="str">
        <f>IF('Backend Calcs Metric'!Y183="","",(ROUND((CONVERT('Backend Calcs Metric'!Y183,"ft3","m3")),2)))</f>
        <v/>
      </c>
      <c r="J182" s="94" t="str">
        <f>IF('Backend Calcs Metric'!AA183="","",(ROUND((CONVERT('Backend Calcs Metric'!Z183,"ft","m")),5)))</f>
        <v/>
      </c>
    </row>
    <row r="183" spans="1:10" x14ac:dyDescent="0.25">
      <c r="A183" s="96" t="str">
        <f>IF('Backend Calcs Metric'!P184="","",(ROUND((CONVERT('Backend Calcs Metric'!P184,"in","mm")),0)))</f>
        <v/>
      </c>
      <c r="B183" s="94" t="str">
        <f>IF('Backend Calcs Metric'!S184="","",(ROUND((CONVERT('Backend Calcs Metric'!S184,"ft3","m3")),5)))</f>
        <v/>
      </c>
      <c r="C183" s="94" t="str">
        <f>IF('Backend Calcs Metric'!T184="","",(ROUND((CONVERT('Backend Calcs Metric'!T184,"ft3","m3")),5)))</f>
        <v/>
      </c>
      <c r="D183" s="94" t="str">
        <f>IF('Backend Calcs Metric'!U184="","",(ROUND((CONVERT('Backend Calcs Metric'!U184,"ft3","m3")),5)))</f>
        <v/>
      </c>
      <c r="E183" s="94" t="str">
        <f>IF('Backend Calcs Metric'!V184="","",(ROUND((CONVERT('Backend Calcs Metric'!V184,"ft3","m3")),5)))</f>
        <v/>
      </c>
      <c r="F183" s="94" t="e">
        <f>IF('Backend Calcs Metric'!W184="","",(ROUND((CONVERT('Backend Calcs Metric'!W184,"ft3","m3")),5)))</f>
        <v>#VALUE!</v>
      </c>
      <c r="G183" s="94" t="str">
        <f>IF('Backend Calcs Metric'!X184="","",(ROUND((CONVERT('Backend Calcs Metric'!X184,"ft3","m3")),5)))</f>
        <v/>
      </c>
      <c r="H183" s="94" t="str">
        <f>IF('Backend Calcs Metric'!Y184="","",(ROUND((CONVERT('Backend Calcs Metric'!Y184,"ft3","m3")),5)))</f>
        <v/>
      </c>
      <c r="I183" s="94" t="str">
        <f>IF('Backend Calcs Metric'!Y184="","",(ROUND((CONVERT('Backend Calcs Metric'!Y184,"ft3","m3")),2)))</f>
        <v/>
      </c>
      <c r="J183" s="94" t="str">
        <f>IF('Backend Calcs Metric'!AA184="","",(ROUND((CONVERT('Backend Calcs Metric'!Z184,"ft","m")),5)))</f>
        <v/>
      </c>
    </row>
    <row r="184" spans="1:10" x14ac:dyDescent="0.25">
      <c r="A184" s="96" t="str">
        <f>IF('Backend Calcs Metric'!P185="","",(ROUND((CONVERT('Backend Calcs Metric'!P185,"in","mm")),0)))</f>
        <v/>
      </c>
      <c r="B184" s="94" t="str">
        <f>IF('Backend Calcs Metric'!S185="","",(ROUND((CONVERT('Backend Calcs Metric'!S185,"ft3","m3")),5)))</f>
        <v/>
      </c>
      <c r="C184" s="94" t="str">
        <f>IF('Backend Calcs Metric'!T185="","",(ROUND((CONVERT('Backend Calcs Metric'!T185,"ft3","m3")),5)))</f>
        <v/>
      </c>
      <c r="D184" s="94" t="str">
        <f>IF('Backend Calcs Metric'!U185="","",(ROUND((CONVERT('Backend Calcs Metric'!U185,"ft3","m3")),5)))</f>
        <v/>
      </c>
      <c r="E184" s="94" t="str">
        <f>IF('Backend Calcs Metric'!V185="","",(ROUND((CONVERT('Backend Calcs Metric'!V185,"ft3","m3")),5)))</f>
        <v/>
      </c>
      <c r="F184" s="94" t="e">
        <f>IF('Backend Calcs Metric'!W185="","",(ROUND((CONVERT('Backend Calcs Metric'!W185,"ft3","m3")),5)))</f>
        <v>#VALUE!</v>
      </c>
      <c r="G184" s="94" t="str">
        <f>IF('Backend Calcs Metric'!X185="","",(ROUND((CONVERT('Backend Calcs Metric'!X185,"ft3","m3")),5)))</f>
        <v/>
      </c>
      <c r="H184" s="94" t="str">
        <f>IF('Backend Calcs Metric'!Y185="","",(ROUND((CONVERT('Backend Calcs Metric'!Y185,"ft3","m3")),5)))</f>
        <v/>
      </c>
      <c r="I184" s="94" t="str">
        <f>IF('Backend Calcs Metric'!Y185="","",(ROUND((CONVERT('Backend Calcs Metric'!Y185,"ft3","m3")),2)))</f>
        <v/>
      </c>
      <c r="J184" s="94" t="str">
        <f>IF('Backend Calcs Metric'!AA185="","",(ROUND((CONVERT('Backend Calcs Metric'!Z185,"ft","m")),5)))</f>
        <v/>
      </c>
    </row>
    <row r="185" spans="1:10" x14ac:dyDescent="0.25">
      <c r="A185" s="96" t="str">
        <f>IF('Backend Calcs Metric'!P186="","",(ROUND((CONVERT('Backend Calcs Metric'!P186,"in","mm")),0)))</f>
        <v/>
      </c>
      <c r="B185" s="94" t="str">
        <f>IF('Backend Calcs Metric'!S186="","",(ROUND((CONVERT('Backend Calcs Metric'!S186,"ft3","m3")),5)))</f>
        <v/>
      </c>
      <c r="C185" s="94" t="str">
        <f>IF('Backend Calcs Metric'!T186="","",(ROUND((CONVERT('Backend Calcs Metric'!T186,"ft3","m3")),5)))</f>
        <v/>
      </c>
      <c r="D185" s="94" t="str">
        <f>IF('Backend Calcs Metric'!U186="","",(ROUND((CONVERT('Backend Calcs Metric'!U186,"ft3","m3")),5)))</f>
        <v/>
      </c>
      <c r="E185" s="94" t="str">
        <f>IF('Backend Calcs Metric'!V186="","",(ROUND((CONVERT('Backend Calcs Metric'!V186,"ft3","m3")),5)))</f>
        <v/>
      </c>
      <c r="F185" s="94" t="e">
        <f>IF('Backend Calcs Metric'!W186="","",(ROUND((CONVERT('Backend Calcs Metric'!W186,"ft3","m3")),5)))</f>
        <v>#VALUE!</v>
      </c>
      <c r="G185" s="94" t="str">
        <f>IF('Backend Calcs Metric'!X186="","",(ROUND((CONVERT('Backend Calcs Metric'!X186,"ft3","m3")),5)))</f>
        <v/>
      </c>
      <c r="H185" s="94" t="str">
        <f>IF('Backend Calcs Metric'!Y186="","",(ROUND((CONVERT('Backend Calcs Metric'!Y186,"ft3","m3")),5)))</f>
        <v/>
      </c>
      <c r="I185" s="94" t="str">
        <f>IF('Backend Calcs Metric'!Y186="","",(ROUND((CONVERT('Backend Calcs Metric'!Y186,"ft3","m3")),2)))</f>
        <v/>
      </c>
      <c r="J185" s="94" t="str">
        <f>IF('Backend Calcs Metric'!AA186="","",(ROUND((CONVERT('Backend Calcs Metric'!Z186,"ft","m")),5)))</f>
        <v/>
      </c>
    </row>
    <row r="186" spans="1:10" x14ac:dyDescent="0.25">
      <c r="A186" s="96" t="str">
        <f>IF('Backend Calcs Metric'!P187="","",(ROUND((CONVERT('Backend Calcs Metric'!P187,"in","mm")),0)))</f>
        <v/>
      </c>
      <c r="B186" s="94" t="str">
        <f>IF('Backend Calcs Metric'!S187="","",(ROUND((CONVERT('Backend Calcs Metric'!S187,"ft3","m3")),5)))</f>
        <v/>
      </c>
      <c r="C186" s="94" t="str">
        <f>IF('Backend Calcs Metric'!T187="","",(ROUND((CONVERT('Backend Calcs Metric'!T187,"ft3","m3")),5)))</f>
        <v/>
      </c>
      <c r="D186" s="94" t="str">
        <f>IF('Backend Calcs Metric'!U187="","",(ROUND((CONVERT('Backend Calcs Metric'!U187,"ft3","m3")),5)))</f>
        <v/>
      </c>
      <c r="E186" s="94" t="str">
        <f>IF('Backend Calcs Metric'!V187="","",(ROUND((CONVERT('Backend Calcs Metric'!V187,"ft3","m3")),5)))</f>
        <v/>
      </c>
      <c r="F186" s="94" t="e">
        <f>IF('Backend Calcs Metric'!W187="","",(ROUND((CONVERT('Backend Calcs Metric'!W187,"ft3","m3")),5)))</f>
        <v>#VALUE!</v>
      </c>
      <c r="G186" s="94" t="str">
        <f>IF('Backend Calcs Metric'!X187="","",(ROUND((CONVERT('Backend Calcs Metric'!X187,"ft3","m3")),5)))</f>
        <v/>
      </c>
      <c r="H186" s="94" t="str">
        <f>IF('Backend Calcs Metric'!Y187="","",(ROUND((CONVERT('Backend Calcs Metric'!Y187,"ft3","m3")),5)))</f>
        <v/>
      </c>
      <c r="I186" s="94" t="str">
        <f>IF('Backend Calcs Metric'!Y187="","",(ROUND((CONVERT('Backend Calcs Metric'!Y187,"ft3","m3")),2)))</f>
        <v/>
      </c>
      <c r="J186" s="94" t="str">
        <f>IF('Backend Calcs Metric'!AA187="","",(ROUND((CONVERT('Backend Calcs Metric'!Z187,"ft","m")),5)))</f>
        <v/>
      </c>
    </row>
    <row r="187" spans="1:10" x14ac:dyDescent="0.25">
      <c r="A187" s="96" t="str">
        <f>IF('Backend Calcs Metric'!P188="","",(ROUND((CONVERT('Backend Calcs Metric'!P188,"in","mm")),0)))</f>
        <v/>
      </c>
      <c r="B187" s="94" t="str">
        <f>IF('Backend Calcs Metric'!S188="","",(ROUND((CONVERT('Backend Calcs Metric'!S188,"ft3","m3")),5)))</f>
        <v/>
      </c>
      <c r="C187" s="94" t="str">
        <f>IF('Backend Calcs Metric'!T188="","",(ROUND((CONVERT('Backend Calcs Metric'!T188,"ft3","m3")),5)))</f>
        <v/>
      </c>
      <c r="D187" s="94" t="str">
        <f>IF('Backend Calcs Metric'!U188="","",(ROUND((CONVERT('Backend Calcs Metric'!U188,"ft3","m3")),5)))</f>
        <v/>
      </c>
      <c r="E187" s="94" t="str">
        <f>IF('Backend Calcs Metric'!V188="","",(ROUND((CONVERT('Backend Calcs Metric'!V188,"ft3","m3")),5)))</f>
        <v/>
      </c>
      <c r="F187" s="94" t="e">
        <f>IF('Backend Calcs Metric'!W188="","",(ROUND((CONVERT('Backend Calcs Metric'!W188,"ft3","m3")),5)))</f>
        <v>#VALUE!</v>
      </c>
      <c r="G187" s="94" t="str">
        <f>IF('Backend Calcs Metric'!X188="","",(ROUND((CONVERT('Backend Calcs Metric'!X188,"ft3","m3")),5)))</f>
        <v/>
      </c>
      <c r="H187" s="94" t="str">
        <f>IF('Backend Calcs Metric'!Y188="","",(ROUND((CONVERT('Backend Calcs Metric'!Y188,"ft3","m3")),5)))</f>
        <v/>
      </c>
      <c r="I187" s="94" t="str">
        <f>IF('Backend Calcs Metric'!Y188="","",(ROUND((CONVERT('Backend Calcs Metric'!Y188,"ft3","m3")),2)))</f>
        <v/>
      </c>
      <c r="J187" s="94" t="str">
        <f>IF('Backend Calcs Metric'!AA188="","",(ROUND((CONVERT('Backend Calcs Metric'!Z188,"ft","m")),5)))</f>
        <v/>
      </c>
    </row>
    <row r="188" spans="1:10" x14ac:dyDescent="0.25">
      <c r="A188" s="96" t="str">
        <f>IF('Backend Calcs Metric'!P189="","",(ROUND((CONVERT('Backend Calcs Metric'!P189,"in","mm")),0)))</f>
        <v/>
      </c>
      <c r="B188" s="94" t="str">
        <f>IF('Backend Calcs Metric'!S189="","",(ROUND((CONVERT('Backend Calcs Metric'!S189,"ft3","m3")),5)))</f>
        <v/>
      </c>
      <c r="C188" s="94" t="str">
        <f>IF('Backend Calcs Metric'!T189="","",(ROUND((CONVERT('Backend Calcs Metric'!T189,"ft3","m3")),5)))</f>
        <v/>
      </c>
      <c r="D188" s="94" t="str">
        <f>IF('Backend Calcs Metric'!U189="","",(ROUND((CONVERT('Backend Calcs Metric'!U189,"ft3","m3")),5)))</f>
        <v/>
      </c>
      <c r="E188" s="94" t="str">
        <f>IF('Backend Calcs Metric'!V189="","",(ROUND((CONVERT('Backend Calcs Metric'!V189,"ft3","m3")),5)))</f>
        <v/>
      </c>
      <c r="F188" s="94" t="e">
        <f>IF('Backend Calcs Metric'!W189="","",(ROUND((CONVERT('Backend Calcs Metric'!W189,"ft3","m3")),5)))</f>
        <v>#VALUE!</v>
      </c>
      <c r="G188" s="94" t="str">
        <f>IF('Backend Calcs Metric'!X189="","",(ROUND((CONVERT('Backend Calcs Metric'!X189,"ft3","m3")),5)))</f>
        <v/>
      </c>
      <c r="H188" s="94" t="str">
        <f>IF('Backend Calcs Metric'!Y189="","",(ROUND((CONVERT('Backend Calcs Metric'!Y189,"ft3","m3")),5)))</f>
        <v/>
      </c>
      <c r="I188" s="94" t="str">
        <f>IF('Backend Calcs Metric'!Y189="","",(ROUND((CONVERT('Backend Calcs Metric'!Y189,"ft3","m3")),2)))</f>
        <v/>
      </c>
      <c r="J188" s="94" t="str">
        <f>IF('Backend Calcs Metric'!AA189="","",(ROUND((CONVERT('Backend Calcs Metric'!Z189,"ft","m")),5)))</f>
        <v/>
      </c>
    </row>
    <row r="189" spans="1:10" x14ac:dyDescent="0.25">
      <c r="A189" s="96" t="str">
        <f>IF('Backend Calcs Metric'!P190="","",(ROUND((CONVERT('Backend Calcs Metric'!P190,"in","mm")),0)))</f>
        <v/>
      </c>
      <c r="B189" s="94" t="str">
        <f>IF('Backend Calcs Metric'!S190="","",(ROUND((CONVERT('Backend Calcs Metric'!S190,"ft3","m3")),5)))</f>
        <v/>
      </c>
      <c r="C189" s="94" t="str">
        <f>IF('Backend Calcs Metric'!T190="","",(ROUND((CONVERT('Backend Calcs Metric'!T190,"ft3","m3")),5)))</f>
        <v/>
      </c>
      <c r="D189" s="94" t="str">
        <f>IF('Backend Calcs Metric'!U190="","",(ROUND((CONVERT('Backend Calcs Metric'!U190,"ft3","m3")),5)))</f>
        <v/>
      </c>
      <c r="E189" s="94" t="str">
        <f>IF('Backend Calcs Metric'!V190="","",(ROUND((CONVERT('Backend Calcs Metric'!V190,"ft3","m3")),5)))</f>
        <v/>
      </c>
      <c r="F189" s="94" t="e">
        <f>IF('Backend Calcs Metric'!W190="","",(ROUND((CONVERT('Backend Calcs Metric'!W190,"ft3","m3")),5)))</f>
        <v>#VALUE!</v>
      </c>
      <c r="G189" s="94" t="str">
        <f>IF('Backend Calcs Metric'!X190="","",(ROUND((CONVERT('Backend Calcs Metric'!X190,"ft3","m3")),5)))</f>
        <v/>
      </c>
      <c r="H189" s="94" t="str">
        <f>IF('Backend Calcs Metric'!Y190="","",(ROUND((CONVERT('Backend Calcs Metric'!Y190,"ft3","m3")),5)))</f>
        <v/>
      </c>
      <c r="I189" s="94" t="str">
        <f>IF('Backend Calcs Metric'!Y190="","",(ROUND((CONVERT('Backend Calcs Metric'!Y190,"ft3","m3")),2)))</f>
        <v/>
      </c>
      <c r="J189" s="94" t="str">
        <f>IF('Backend Calcs Metric'!AA190="","",(ROUND((CONVERT('Backend Calcs Metric'!Z190,"ft","m")),5)))</f>
        <v/>
      </c>
    </row>
    <row r="190" spans="1:10" x14ac:dyDescent="0.25">
      <c r="A190" s="96" t="str">
        <f>IF('Backend Calcs Metric'!P191="","",(ROUND((CONVERT('Backend Calcs Metric'!P191,"in","mm")),0)))</f>
        <v/>
      </c>
      <c r="B190" s="94" t="str">
        <f>IF('Backend Calcs Metric'!S191="","",(ROUND((CONVERT('Backend Calcs Metric'!S191,"ft3","m3")),5)))</f>
        <v/>
      </c>
      <c r="C190" s="94" t="str">
        <f>IF('Backend Calcs Metric'!T191="","",(ROUND((CONVERT('Backend Calcs Metric'!T191,"ft3","m3")),5)))</f>
        <v/>
      </c>
      <c r="D190" s="94" t="str">
        <f>IF('Backend Calcs Metric'!U191="","",(ROUND((CONVERT('Backend Calcs Metric'!U191,"ft3","m3")),5)))</f>
        <v/>
      </c>
      <c r="E190" s="94" t="str">
        <f>IF('Backend Calcs Metric'!V191="","",(ROUND((CONVERT('Backend Calcs Metric'!V191,"ft3","m3")),5)))</f>
        <v/>
      </c>
      <c r="F190" s="94" t="e">
        <f>IF('Backend Calcs Metric'!W191="","",(ROUND((CONVERT('Backend Calcs Metric'!W191,"ft3","m3")),5)))</f>
        <v>#VALUE!</v>
      </c>
      <c r="G190" s="94" t="str">
        <f>IF('Backend Calcs Metric'!X191="","",(ROUND((CONVERT('Backend Calcs Metric'!X191,"ft3","m3")),5)))</f>
        <v/>
      </c>
      <c r="H190" s="94" t="str">
        <f>IF('Backend Calcs Metric'!Y191="","",(ROUND((CONVERT('Backend Calcs Metric'!Y191,"ft3","m3")),5)))</f>
        <v/>
      </c>
      <c r="I190" s="94" t="str">
        <f>IF('Backend Calcs Metric'!Y191="","",(ROUND((CONVERT('Backend Calcs Metric'!Y191,"ft3","m3")),2)))</f>
        <v/>
      </c>
      <c r="J190" s="94" t="str">
        <f>IF('Backend Calcs Metric'!AA191="","",(ROUND((CONVERT('Backend Calcs Metric'!Z191,"ft","m")),5)))</f>
        <v/>
      </c>
    </row>
    <row r="191" spans="1:10" x14ac:dyDescent="0.25">
      <c r="A191" s="96" t="str">
        <f>IF('Backend Calcs Metric'!P192="","",(ROUND((CONVERT('Backend Calcs Metric'!P192,"in","mm")),0)))</f>
        <v/>
      </c>
      <c r="B191" s="94" t="str">
        <f>IF('Backend Calcs Metric'!S192="","",(ROUND((CONVERT('Backend Calcs Metric'!S192,"ft3","m3")),5)))</f>
        <v/>
      </c>
      <c r="C191" s="94" t="str">
        <f>IF('Backend Calcs Metric'!T192="","",(ROUND((CONVERT('Backend Calcs Metric'!T192,"ft3","m3")),5)))</f>
        <v/>
      </c>
      <c r="D191" s="94" t="str">
        <f>IF('Backend Calcs Metric'!U192="","",(ROUND((CONVERT('Backend Calcs Metric'!U192,"ft3","m3")),5)))</f>
        <v/>
      </c>
      <c r="E191" s="94" t="str">
        <f>IF('Backend Calcs Metric'!V192="","",(ROUND((CONVERT('Backend Calcs Metric'!V192,"ft3","m3")),5)))</f>
        <v/>
      </c>
      <c r="F191" s="94" t="e">
        <f>IF('Backend Calcs Metric'!W192="","",(ROUND((CONVERT('Backend Calcs Metric'!W192,"ft3","m3")),5)))</f>
        <v>#VALUE!</v>
      </c>
      <c r="G191" s="94" t="str">
        <f>IF('Backend Calcs Metric'!X192="","",(ROUND((CONVERT('Backend Calcs Metric'!X192,"ft3","m3")),5)))</f>
        <v/>
      </c>
      <c r="H191" s="94" t="str">
        <f>IF('Backend Calcs Metric'!Y192="","",(ROUND((CONVERT('Backend Calcs Metric'!Y192,"ft3","m3")),5)))</f>
        <v/>
      </c>
      <c r="I191" s="94" t="str">
        <f>IF('Backend Calcs Metric'!Y192="","",(ROUND((CONVERT('Backend Calcs Metric'!Y192,"ft3","m3")),2)))</f>
        <v/>
      </c>
      <c r="J191" s="94" t="str">
        <f>IF('Backend Calcs Metric'!AA192="","",(ROUND((CONVERT('Backend Calcs Metric'!Z192,"ft","m")),5)))</f>
        <v/>
      </c>
    </row>
    <row r="192" spans="1:10" x14ac:dyDescent="0.25">
      <c r="A192" s="96" t="str">
        <f>IF('Backend Calcs Metric'!P193="","",(ROUND((CONVERT('Backend Calcs Metric'!P193,"in","mm")),0)))</f>
        <v/>
      </c>
      <c r="B192" s="94" t="str">
        <f>IF('Backend Calcs Metric'!S193="","",(ROUND((CONVERT('Backend Calcs Metric'!S193,"ft3","m3")),5)))</f>
        <v/>
      </c>
      <c r="C192" s="94" t="str">
        <f>IF('Backend Calcs Metric'!T193="","",(ROUND((CONVERT('Backend Calcs Metric'!T193,"ft3","m3")),5)))</f>
        <v/>
      </c>
      <c r="D192" s="94" t="str">
        <f>IF('Backend Calcs Metric'!U193="","",(ROUND((CONVERT('Backend Calcs Metric'!U193,"ft3","m3")),5)))</f>
        <v/>
      </c>
      <c r="E192" s="94" t="str">
        <f>IF('Backend Calcs Metric'!V193="","",(ROUND((CONVERT('Backend Calcs Metric'!V193,"ft3","m3")),5)))</f>
        <v/>
      </c>
      <c r="F192" s="94" t="e">
        <f>IF('Backend Calcs Metric'!W193="","",(ROUND((CONVERT('Backend Calcs Metric'!W193,"ft3","m3")),5)))</f>
        <v>#VALUE!</v>
      </c>
      <c r="G192" s="94" t="str">
        <f>IF('Backend Calcs Metric'!X193="","",(ROUND((CONVERT('Backend Calcs Metric'!X193,"ft3","m3")),5)))</f>
        <v/>
      </c>
      <c r="H192" s="94" t="str">
        <f>IF('Backend Calcs Metric'!Y193="","",(ROUND((CONVERT('Backend Calcs Metric'!Y193,"ft3","m3")),5)))</f>
        <v/>
      </c>
      <c r="I192" s="94" t="str">
        <f>IF('Backend Calcs Metric'!Y193="","",(ROUND((CONVERT('Backend Calcs Metric'!Y193,"ft3","m3")),2)))</f>
        <v/>
      </c>
      <c r="J192" s="94" t="str">
        <f>IF('Backend Calcs Metric'!AA193="","",(ROUND((CONVERT('Backend Calcs Metric'!Z193,"ft","m")),5)))</f>
        <v/>
      </c>
    </row>
    <row r="193" spans="1:10" x14ac:dyDescent="0.25">
      <c r="A193" s="96" t="str">
        <f>IF('Backend Calcs Metric'!P194="","",(ROUND((CONVERT('Backend Calcs Metric'!P194,"in","mm")),0)))</f>
        <v/>
      </c>
      <c r="B193" s="94" t="str">
        <f>IF('Backend Calcs Metric'!S194="","",(ROUND((CONVERT('Backend Calcs Metric'!S194,"ft3","m3")),5)))</f>
        <v/>
      </c>
      <c r="C193" s="94" t="str">
        <f>IF('Backend Calcs Metric'!T194="","",(ROUND((CONVERT('Backend Calcs Metric'!T194,"ft3","m3")),5)))</f>
        <v/>
      </c>
      <c r="D193" s="94" t="str">
        <f>IF('Backend Calcs Metric'!U194="","",(ROUND((CONVERT('Backend Calcs Metric'!U194,"ft3","m3")),5)))</f>
        <v/>
      </c>
      <c r="E193" s="94" t="str">
        <f>IF('Backend Calcs Metric'!V194="","",(ROUND((CONVERT('Backend Calcs Metric'!V194,"ft3","m3")),5)))</f>
        <v/>
      </c>
      <c r="F193" s="94" t="e">
        <f>IF('Backend Calcs Metric'!W194="","",(ROUND((CONVERT('Backend Calcs Metric'!W194,"ft3","m3")),5)))</f>
        <v>#VALUE!</v>
      </c>
      <c r="G193" s="94" t="str">
        <f>IF('Backend Calcs Metric'!X194="","",(ROUND((CONVERT('Backend Calcs Metric'!X194,"ft3","m3")),5)))</f>
        <v/>
      </c>
      <c r="H193" s="94" t="str">
        <f>IF('Backend Calcs Metric'!Y194="","",(ROUND((CONVERT('Backend Calcs Metric'!Y194,"ft3","m3")),5)))</f>
        <v/>
      </c>
      <c r="I193" s="94" t="str">
        <f>IF('Backend Calcs Metric'!Y194="","",(ROUND((CONVERT('Backend Calcs Metric'!Y194,"ft3","m3")),2)))</f>
        <v/>
      </c>
      <c r="J193" s="94" t="str">
        <f>IF('Backend Calcs Metric'!AA194="","",(ROUND((CONVERT('Backend Calcs Metric'!Z194,"ft","m")),5)))</f>
        <v/>
      </c>
    </row>
    <row r="194" spans="1:10" x14ac:dyDescent="0.25">
      <c r="A194" s="96" t="str">
        <f>IF('Backend Calcs Metric'!P195="","",(ROUND((CONVERT('Backend Calcs Metric'!P195,"in","mm")),0)))</f>
        <v/>
      </c>
      <c r="B194" s="94" t="str">
        <f>IF('Backend Calcs Metric'!S195="","",(ROUND((CONVERT('Backend Calcs Metric'!S195,"ft3","m3")),5)))</f>
        <v/>
      </c>
      <c r="C194" s="94" t="str">
        <f>IF('Backend Calcs Metric'!T195="","",(ROUND((CONVERT('Backend Calcs Metric'!T195,"ft3","m3")),5)))</f>
        <v/>
      </c>
      <c r="D194" s="94" t="str">
        <f>IF('Backend Calcs Metric'!U195="","",(ROUND((CONVERT('Backend Calcs Metric'!U195,"ft3","m3")),5)))</f>
        <v/>
      </c>
      <c r="E194" s="94" t="str">
        <f>IF('Backend Calcs Metric'!V195="","",(ROUND((CONVERT('Backend Calcs Metric'!V195,"ft3","m3")),5)))</f>
        <v/>
      </c>
      <c r="F194" s="94" t="e">
        <f>IF('Backend Calcs Metric'!W195="","",(ROUND((CONVERT('Backend Calcs Metric'!W195,"ft3","m3")),5)))</f>
        <v>#VALUE!</v>
      </c>
      <c r="G194" s="94" t="str">
        <f>IF('Backend Calcs Metric'!X195="","",(ROUND((CONVERT('Backend Calcs Metric'!X195,"ft3","m3")),5)))</f>
        <v/>
      </c>
      <c r="H194" s="94" t="str">
        <f>IF('Backend Calcs Metric'!Y195="","",(ROUND((CONVERT('Backend Calcs Metric'!Y195,"ft3","m3")),5)))</f>
        <v/>
      </c>
      <c r="I194" s="94" t="str">
        <f>IF('Backend Calcs Metric'!Y195="","",(ROUND((CONVERT('Backend Calcs Metric'!Y195,"ft3","m3")),2)))</f>
        <v/>
      </c>
      <c r="J194" s="94" t="str">
        <f>IF('Backend Calcs Metric'!AA195="","",(ROUND((CONVERT('Backend Calcs Metric'!Z195,"ft","m")),5)))</f>
        <v/>
      </c>
    </row>
    <row r="195" spans="1:10" x14ac:dyDescent="0.25">
      <c r="A195" s="96" t="str">
        <f>IF('Backend Calcs Metric'!P196="","",(ROUND((CONVERT('Backend Calcs Metric'!P196,"in","mm")),0)))</f>
        <v/>
      </c>
      <c r="B195" s="94" t="str">
        <f>IF('Backend Calcs Metric'!S196="","",(ROUND((CONVERT('Backend Calcs Metric'!S196,"ft3","m3")),5)))</f>
        <v/>
      </c>
      <c r="C195" s="94" t="str">
        <f>IF('Backend Calcs Metric'!T196="","",(ROUND((CONVERT('Backend Calcs Metric'!T196,"ft3","m3")),5)))</f>
        <v/>
      </c>
      <c r="D195" s="94" t="str">
        <f>IF('Backend Calcs Metric'!U196="","",(ROUND((CONVERT('Backend Calcs Metric'!U196,"ft3","m3")),5)))</f>
        <v/>
      </c>
      <c r="E195" s="94" t="str">
        <f>IF('Backend Calcs Metric'!V196="","",(ROUND((CONVERT('Backend Calcs Metric'!V196,"ft3","m3")),5)))</f>
        <v/>
      </c>
      <c r="F195" s="94" t="e">
        <f>IF('Backend Calcs Metric'!W196="","",(ROUND((CONVERT('Backend Calcs Metric'!W196,"ft3","m3")),5)))</f>
        <v>#VALUE!</v>
      </c>
      <c r="G195" s="94" t="str">
        <f>IF('Backend Calcs Metric'!X196="","",(ROUND((CONVERT('Backend Calcs Metric'!X196,"ft3","m3")),5)))</f>
        <v/>
      </c>
      <c r="H195" s="94" t="str">
        <f>IF('Backend Calcs Metric'!Y196="","",(ROUND((CONVERT('Backend Calcs Metric'!Y196,"ft3","m3")),5)))</f>
        <v/>
      </c>
      <c r="I195" s="94" t="str">
        <f>IF('Backend Calcs Metric'!Y196="","",(ROUND((CONVERT('Backend Calcs Metric'!Y196,"ft3","m3")),2)))</f>
        <v/>
      </c>
      <c r="J195" s="94" t="str">
        <f>IF('Backend Calcs Metric'!AA196="","",(ROUND((CONVERT('Backend Calcs Metric'!Z196,"ft","m")),5)))</f>
        <v/>
      </c>
    </row>
    <row r="196" spans="1:10" x14ac:dyDescent="0.25">
      <c r="A196" s="96" t="str">
        <f>IF('Backend Calcs Metric'!P197="","",(ROUND((CONVERT('Backend Calcs Metric'!P197,"in","mm")),0)))</f>
        <v/>
      </c>
      <c r="B196" s="94" t="str">
        <f>IF('Backend Calcs Metric'!S197="","",(ROUND((CONVERT('Backend Calcs Metric'!S197,"ft3","m3")),5)))</f>
        <v/>
      </c>
      <c r="C196" s="94" t="str">
        <f>IF('Backend Calcs Metric'!T197="","",(ROUND((CONVERT('Backend Calcs Metric'!T197,"ft3","m3")),5)))</f>
        <v/>
      </c>
      <c r="D196" s="94" t="str">
        <f>IF('Backend Calcs Metric'!U197="","",(ROUND((CONVERT('Backend Calcs Metric'!U197,"ft3","m3")),5)))</f>
        <v/>
      </c>
      <c r="E196" s="94" t="str">
        <f>IF('Backend Calcs Metric'!V197="","",(ROUND((CONVERT('Backend Calcs Metric'!V197,"ft3","m3")),5)))</f>
        <v/>
      </c>
      <c r="F196" s="94" t="e">
        <f>IF('Backend Calcs Metric'!W197="","",(ROUND((CONVERT('Backend Calcs Metric'!W197,"ft3","m3")),5)))</f>
        <v>#VALUE!</v>
      </c>
      <c r="G196" s="94" t="str">
        <f>IF('Backend Calcs Metric'!X197="","",(ROUND((CONVERT('Backend Calcs Metric'!X197,"ft3","m3")),5)))</f>
        <v/>
      </c>
      <c r="H196" s="94" t="str">
        <f>IF('Backend Calcs Metric'!Y197="","",(ROUND((CONVERT('Backend Calcs Metric'!Y197,"ft3","m3")),5)))</f>
        <v/>
      </c>
      <c r="I196" s="94" t="str">
        <f>IF('Backend Calcs Metric'!Y197="","",(ROUND((CONVERT('Backend Calcs Metric'!Y197,"ft3","m3")),2)))</f>
        <v/>
      </c>
      <c r="J196" s="94" t="str">
        <f>IF('Backend Calcs Metric'!AA197="","",(ROUND((CONVERT('Backend Calcs Metric'!Z197,"ft","m")),5)))</f>
        <v/>
      </c>
    </row>
    <row r="197" spans="1:10" x14ac:dyDescent="0.25">
      <c r="A197" s="96" t="str">
        <f>IF('Backend Calcs Metric'!P198="","",(ROUND((CONVERT('Backend Calcs Metric'!P198,"in","mm")),0)))</f>
        <v/>
      </c>
      <c r="B197" s="94" t="str">
        <f>IF('Backend Calcs Metric'!S198="","",(ROUND((CONVERT('Backend Calcs Metric'!S198,"ft3","m3")),5)))</f>
        <v/>
      </c>
      <c r="C197" s="94" t="str">
        <f>IF('Backend Calcs Metric'!T198="","",(ROUND((CONVERT('Backend Calcs Metric'!T198,"ft3","m3")),5)))</f>
        <v/>
      </c>
      <c r="D197" s="94" t="str">
        <f>IF('Backend Calcs Metric'!U198="","",(ROUND((CONVERT('Backend Calcs Metric'!U198,"ft3","m3")),5)))</f>
        <v/>
      </c>
      <c r="E197" s="94" t="str">
        <f>IF('Backend Calcs Metric'!V198="","",(ROUND((CONVERT('Backend Calcs Metric'!V198,"ft3","m3")),5)))</f>
        <v/>
      </c>
      <c r="F197" s="94" t="e">
        <f>IF('Backend Calcs Metric'!W198="","",(ROUND((CONVERT('Backend Calcs Metric'!W198,"ft3","m3")),5)))</f>
        <v>#VALUE!</v>
      </c>
      <c r="G197" s="94" t="str">
        <f>IF('Backend Calcs Metric'!X198="","",(ROUND((CONVERT('Backend Calcs Metric'!X198,"ft3","m3")),5)))</f>
        <v/>
      </c>
      <c r="H197" s="94" t="str">
        <f>IF('Backend Calcs Metric'!Y198="","",(ROUND((CONVERT('Backend Calcs Metric'!Y198,"ft3","m3")),5)))</f>
        <v/>
      </c>
      <c r="I197" s="94" t="str">
        <f>IF('Backend Calcs Metric'!Y198="","",(ROUND((CONVERT('Backend Calcs Metric'!Y198,"ft3","m3")),2)))</f>
        <v/>
      </c>
      <c r="J197" s="94" t="str">
        <f>IF('Backend Calcs Metric'!AA198="","",(ROUND((CONVERT('Backend Calcs Metric'!Z198,"ft","m")),5)))</f>
        <v/>
      </c>
    </row>
    <row r="198" spans="1:10" x14ac:dyDescent="0.25">
      <c r="A198" s="96" t="str">
        <f>IF('Backend Calcs Metric'!P199="","",(ROUND((CONVERT('Backend Calcs Metric'!P199,"in","mm")),0)))</f>
        <v/>
      </c>
      <c r="B198" s="94" t="str">
        <f>IF('Backend Calcs Metric'!S199="","",(ROUND((CONVERT('Backend Calcs Metric'!S199,"ft3","m3")),5)))</f>
        <v/>
      </c>
      <c r="C198" s="94" t="str">
        <f>IF('Backend Calcs Metric'!T199="","",(ROUND((CONVERT('Backend Calcs Metric'!T199,"ft3","m3")),5)))</f>
        <v/>
      </c>
      <c r="D198" s="94" t="str">
        <f>IF('Backend Calcs Metric'!U199="","",(ROUND((CONVERT('Backend Calcs Metric'!U199,"ft3","m3")),5)))</f>
        <v/>
      </c>
      <c r="E198" s="94" t="str">
        <f>IF('Backend Calcs Metric'!V199="","",(ROUND((CONVERT('Backend Calcs Metric'!V199,"ft3","m3")),5)))</f>
        <v/>
      </c>
      <c r="F198" s="94" t="e">
        <f>IF('Backend Calcs Metric'!W199="","",(ROUND((CONVERT('Backend Calcs Metric'!W199,"ft3","m3")),5)))</f>
        <v>#VALUE!</v>
      </c>
      <c r="G198" s="94" t="str">
        <f>IF('Backend Calcs Metric'!X199="","",(ROUND((CONVERT('Backend Calcs Metric'!X199,"ft3","m3")),5)))</f>
        <v/>
      </c>
      <c r="H198" s="94" t="str">
        <f>IF('Backend Calcs Metric'!Y199="","",(ROUND((CONVERT('Backend Calcs Metric'!Y199,"ft3","m3")),5)))</f>
        <v/>
      </c>
      <c r="I198" s="94" t="str">
        <f>IF('Backend Calcs Metric'!Y199="","",(ROUND((CONVERT('Backend Calcs Metric'!Y199,"ft3","m3")),2)))</f>
        <v/>
      </c>
      <c r="J198" s="94" t="str">
        <f>IF('Backend Calcs Metric'!AA199="","",(ROUND((CONVERT('Backend Calcs Metric'!Z199,"ft","m")),5)))</f>
        <v/>
      </c>
    </row>
    <row r="199" spans="1:10" x14ac:dyDescent="0.25">
      <c r="A199" s="96" t="str">
        <f>IF('Backend Calcs Metric'!P200="","",(ROUND((CONVERT('Backend Calcs Metric'!P200,"in","mm")),0)))</f>
        <v/>
      </c>
      <c r="B199" s="94" t="str">
        <f>IF('Backend Calcs Metric'!S200="","",(ROUND((CONVERT('Backend Calcs Metric'!S200,"ft3","m3")),5)))</f>
        <v/>
      </c>
      <c r="C199" s="94" t="str">
        <f>IF('Backend Calcs Metric'!T200="","",(ROUND((CONVERT('Backend Calcs Metric'!T200,"ft3","m3")),5)))</f>
        <v/>
      </c>
      <c r="D199" s="94" t="str">
        <f>IF('Backend Calcs Metric'!U200="","",(ROUND((CONVERT('Backend Calcs Metric'!U200,"ft3","m3")),5)))</f>
        <v/>
      </c>
      <c r="E199" s="94" t="str">
        <f>IF('Backend Calcs Metric'!V200="","",(ROUND((CONVERT('Backend Calcs Metric'!V200,"ft3","m3")),5)))</f>
        <v/>
      </c>
      <c r="F199" s="94" t="e">
        <f>IF('Backend Calcs Metric'!W200="","",(ROUND((CONVERT('Backend Calcs Metric'!W200,"ft3","m3")),5)))</f>
        <v>#VALUE!</v>
      </c>
      <c r="G199" s="94" t="str">
        <f>IF('Backend Calcs Metric'!X200="","",(ROUND((CONVERT('Backend Calcs Metric'!X200,"ft3","m3")),5)))</f>
        <v/>
      </c>
      <c r="H199" s="94" t="str">
        <f>IF('Backend Calcs Metric'!Y200="","",(ROUND((CONVERT('Backend Calcs Metric'!Y200,"ft3","m3")),5)))</f>
        <v/>
      </c>
      <c r="I199" s="94" t="str">
        <f>IF('Backend Calcs Metric'!Y200="","",(ROUND((CONVERT('Backend Calcs Metric'!Y200,"ft3","m3")),2)))</f>
        <v/>
      </c>
      <c r="J199" s="94" t="str">
        <f>IF('Backend Calcs Metric'!AA200="","",(ROUND((CONVERT('Backend Calcs Metric'!Z200,"ft","m")),5)))</f>
        <v/>
      </c>
    </row>
    <row r="200" spans="1:10" x14ac:dyDescent="0.25">
      <c r="A200" s="96" t="str">
        <f>IF('Backend Calcs Metric'!P201="","",(ROUND((CONVERT('Backend Calcs Metric'!P201,"in","mm")),0)))</f>
        <v/>
      </c>
      <c r="B200" s="94" t="str">
        <f>IF('Backend Calcs Metric'!S201="","",(ROUND((CONVERT('Backend Calcs Metric'!S201,"ft3","m3")),5)))</f>
        <v/>
      </c>
      <c r="C200" s="94" t="str">
        <f>IF('Backend Calcs Metric'!T201="","",(ROUND((CONVERT('Backend Calcs Metric'!T201,"ft3","m3")),5)))</f>
        <v/>
      </c>
      <c r="D200" s="94" t="str">
        <f>IF('Backend Calcs Metric'!U201="","",(ROUND((CONVERT('Backend Calcs Metric'!U201,"ft3","m3")),5)))</f>
        <v/>
      </c>
      <c r="E200" s="94" t="str">
        <f>IF('Backend Calcs Metric'!V201="","",(ROUND((CONVERT('Backend Calcs Metric'!V201,"ft3","m3")),5)))</f>
        <v/>
      </c>
      <c r="F200" s="94" t="e">
        <f>IF('Backend Calcs Metric'!W201="","",(ROUND((CONVERT('Backend Calcs Metric'!W201,"ft3","m3")),5)))</f>
        <v>#VALUE!</v>
      </c>
      <c r="G200" s="94" t="str">
        <f>IF('Backend Calcs Metric'!X201="","",(ROUND((CONVERT('Backend Calcs Metric'!X201,"ft3","m3")),5)))</f>
        <v/>
      </c>
      <c r="H200" s="94" t="str">
        <f>IF('Backend Calcs Metric'!Y201="","",(ROUND((CONVERT('Backend Calcs Metric'!Y201,"ft3","m3")),5)))</f>
        <v/>
      </c>
      <c r="I200" s="94" t="str">
        <f>IF('Backend Calcs Metric'!Y201="","",(ROUND((CONVERT('Backend Calcs Metric'!Y201,"ft3","m3")),2)))</f>
        <v/>
      </c>
      <c r="J200" s="94" t="str">
        <f>IF('Backend Calcs Metric'!AA201="","",(ROUND((CONVERT('Backend Calcs Metric'!Z201,"ft","m")),5)))</f>
        <v/>
      </c>
    </row>
    <row r="201" spans="1:10" x14ac:dyDescent="0.25">
      <c r="A201" s="96" t="str">
        <f>IF('Backend Calcs Metric'!P202="","",(ROUND((CONVERT('Backend Calcs Metric'!P202,"in","mm")),0)))</f>
        <v/>
      </c>
      <c r="B201" s="94" t="str">
        <f>IF('Backend Calcs Metric'!S202="","",(ROUND((CONVERT('Backend Calcs Metric'!S202,"ft3","m3")),5)))</f>
        <v/>
      </c>
      <c r="C201" s="94" t="str">
        <f>IF('Backend Calcs Metric'!T202="","",(ROUND((CONVERT('Backend Calcs Metric'!T202,"ft3","m3")),5)))</f>
        <v/>
      </c>
      <c r="D201" s="94" t="str">
        <f>IF('Backend Calcs Metric'!U202="","",(ROUND((CONVERT('Backend Calcs Metric'!U202,"ft3","m3")),5)))</f>
        <v/>
      </c>
      <c r="E201" s="94" t="str">
        <f>IF('Backend Calcs Metric'!V202="","",(ROUND((CONVERT('Backend Calcs Metric'!V202,"ft3","m3")),5)))</f>
        <v/>
      </c>
      <c r="F201" s="94" t="e">
        <f>IF('Backend Calcs Metric'!W202="","",(ROUND((CONVERT('Backend Calcs Metric'!W202,"ft3","m3")),5)))</f>
        <v>#VALUE!</v>
      </c>
      <c r="G201" s="94" t="str">
        <f>IF('Backend Calcs Metric'!X202="","",(ROUND((CONVERT('Backend Calcs Metric'!X202,"ft3","m3")),5)))</f>
        <v/>
      </c>
      <c r="H201" s="94" t="str">
        <f>IF('Backend Calcs Metric'!Y202="","",(ROUND((CONVERT('Backend Calcs Metric'!Y202,"ft3","m3")),5)))</f>
        <v/>
      </c>
      <c r="I201" s="94" t="str">
        <f>IF('Backend Calcs Metric'!Y202="","",(ROUND((CONVERT('Backend Calcs Metric'!Y202,"ft3","m3")),2)))</f>
        <v/>
      </c>
      <c r="J201" s="94" t="str">
        <f>IF('Backend Calcs Metric'!AA202="","",(ROUND((CONVERT('Backend Calcs Metric'!Z202,"ft","m")),5)))</f>
        <v/>
      </c>
    </row>
    <row r="202" spans="1:10" x14ac:dyDescent="0.25">
      <c r="A202" s="96" t="str">
        <f>IF('Backend Calcs Metric'!P203="","",(ROUND((CONVERT('Backend Calcs Metric'!P203,"in","mm")),0)))</f>
        <v/>
      </c>
      <c r="B202" s="94" t="str">
        <f>IF('Backend Calcs Metric'!S203="","",(ROUND((CONVERT('Backend Calcs Metric'!S203,"ft3","m3")),5)))</f>
        <v/>
      </c>
      <c r="C202" s="94" t="str">
        <f>IF('Backend Calcs Metric'!T203="","",(ROUND((CONVERT('Backend Calcs Metric'!T203,"ft3","m3")),5)))</f>
        <v/>
      </c>
      <c r="D202" s="94" t="str">
        <f>IF('Backend Calcs Metric'!U203="","",(ROUND((CONVERT('Backend Calcs Metric'!U203,"ft3","m3")),5)))</f>
        <v/>
      </c>
      <c r="E202" s="94" t="str">
        <f>IF('Backend Calcs Metric'!V203="","",(ROUND((CONVERT('Backend Calcs Metric'!V203,"ft3","m3")),5)))</f>
        <v/>
      </c>
      <c r="F202" s="94" t="e">
        <f>IF('Backend Calcs Metric'!W203="","",(ROUND((CONVERT('Backend Calcs Metric'!W203,"ft3","m3")),5)))</f>
        <v>#VALUE!</v>
      </c>
      <c r="G202" s="94" t="str">
        <f>IF('Backend Calcs Metric'!X203="","",(ROUND((CONVERT('Backend Calcs Metric'!X203,"ft3","m3")),5)))</f>
        <v/>
      </c>
      <c r="H202" s="94" t="str">
        <f>IF('Backend Calcs Metric'!Y203="","",(ROUND((CONVERT('Backend Calcs Metric'!Y203,"ft3","m3")),5)))</f>
        <v/>
      </c>
      <c r="I202" s="94" t="str">
        <f>IF('Backend Calcs Metric'!Y203="","",(ROUND((CONVERT('Backend Calcs Metric'!Y203,"ft3","m3")),2)))</f>
        <v/>
      </c>
      <c r="J202" s="94" t="str">
        <f>IF('Backend Calcs Metric'!AA203="","",(ROUND((CONVERT('Backend Calcs Metric'!Z203,"ft","m")),5)))</f>
        <v/>
      </c>
    </row>
    <row r="203" spans="1:10" x14ac:dyDescent="0.25">
      <c r="A203" s="96" t="str">
        <f>IF('Backend Calcs Metric'!P204="","",(ROUND((CONVERT('Backend Calcs Metric'!P204,"in","mm")),0)))</f>
        <v/>
      </c>
      <c r="B203" s="94" t="str">
        <f>IF('Backend Calcs Metric'!S204="","",(ROUND((CONVERT('Backend Calcs Metric'!S204,"ft3","m3")),5)))</f>
        <v/>
      </c>
      <c r="C203" s="94" t="str">
        <f>IF('Backend Calcs Metric'!T204="","",(ROUND((CONVERT('Backend Calcs Metric'!T204,"ft3","m3")),5)))</f>
        <v/>
      </c>
      <c r="D203" s="94" t="str">
        <f>IF('Backend Calcs Metric'!U204="","",(ROUND((CONVERT('Backend Calcs Metric'!U204,"ft3","m3")),5)))</f>
        <v/>
      </c>
      <c r="E203" s="94" t="str">
        <f>IF('Backend Calcs Metric'!V204="","",(ROUND((CONVERT('Backend Calcs Metric'!V204,"ft3","m3")),5)))</f>
        <v/>
      </c>
      <c r="F203" s="94" t="e">
        <f>IF('Backend Calcs Metric'!W204="","",(ROUND((CONVERT('Backend Calcs Metric'!W204,"ft3","m3")),5)))</f>
        <v>#VALUE!</v>
      </c>
      <c r="G203" s="94" t="str">
        <f>IF('Backend Calcs Metric'!X204="","",(ROUND((CONVERT('Backend Calcs Metric'!X204,"ft3","m3")),5)))</f>
        <v/>
      </c>
      <c r="H203" s="94" t="str">
        <f>IF('Backend Calcs Metric'!Y204="","",(ROUND((CONVERT('Backend Calcs Metric'!Y204,"ft3","m3")),5)))</f>
        <v/>
      </c>
      <c r="I203" s="94" t="str">
        <f>IF('Backend Calcs Metric'!Y204="","",(ROUND((CONVERT('Backend Calcs Metric'!Y204,"ft3","m3")),2)))</f>
        <v/>
      </c>
      <c r="J203" s="94" t="str">
        <f>IF('Backend Calcs Metric'!AA204="","",(ROUND((CONVERT('Backend Calcs Metric'!Z204,"ft","m")),5)))</f>
        <v/>
      </c>
    </row>
    <row r="204" spans="1:10" x14ac:dyDescent="0.25">
      <c r="A204" s="96" t="str">
        <f>IF('Backend Calcs Metric'!P205="","",(ROUND((CONVERT('Backend Calcs Metric'!P205,"in","mm")),0)))</f>
        <v/>
      </c>
      <c r="B204" s="94" t="str">
        <f>IF('Backend Calcs Metric'!S205="","",(ROUND((CONVERT('Backend Calcs Metric'!S205,"ft3","m3")),5)))</f>
        <v/>
      </c>
      <c r="C204" s="94" t="str">
        <f>IF('Backend Calcs Metric'!T205="","",(ROUND((CONVERT('Backend Calcs Metric'!T205,"ft3","m3")),5)))</f>
        <v/>
      </c>
      <c r="D204" s="94" t="str">
        <f>IF('Backend Calcs Metric'!U205="","",(ROUND((CONVERT('Backend Calcs Metric'!U205,"ft3","m3")),5)))</f>
        <v/>
      </c>
      <c r="E204" s="94" t="str">
        <f>IF('Backend Calcs Metric'!V205="","",(ROUND((CONVERT('Backend Calcs Metric'!V205,"ft3","m3")),5)))</f>
        <v/>
      </c>
      <c r="F204" s="94" t="e">
        <f>IF('Backend Calcs Metric'!W205="","",(ROUND((CONVERT('Backend Calcs Metric'!W205,"ft3","m3")),5)))</f>
        <v>#VALUE!</v>
      </c>
      <c r="G204" s="94" t="str">
        <f>IF('Backend Calcs Metric'!X205="","",(ROUND((CONVERT('Backend Calcs Metric'!X205,"ft3","m3")),5)))</f>
        <v/>
      </c>
      <c r="H204" s="94" t="str">
        <f>IF('Backend Calcs Metric'!Y205="","",(ROUND((CONVERT('Backend Calcs Metric'!Y205,"ft3","m3")),5)))</f>
        <v/>
      </c>
      <c r="I204" s="94" t="str">
        <f>IF('Backend Calcs Metric'!Y205="","",(ROUND((CONVERT('Backend Calcs Metric'!Y205,"ft3","m3")),2)))</f>
        <v/>
      </c>
      <c r="J204" s="94" t="str">
        <f>IF('Backend Calcs Metric'!AA205="","",(ROUND((CONVERT('Backend Calcs Metric'!Z205,"ft","m")),5)))</f>
        <v/>
      </c>
    </row>
    <row r="205" spans="1:10" x14ac:dyDescent="0.25">
      <c r="A205" s="96" t="str">
        <f>IF('Backend Calcs Metric'!P206="","",(ROUND((CONVERT('Backend Calcs Metric'!P206,"in","mm")),0)))</f>
        <v/>
      </c>
      <c r="B205" s="94" t="str">
        <f>IF('Backend Calcs Metric'!S206="","",(ROUND((CONVERT('Backend Calcs Metric'!S206,"ft3","m3")),5)))</f>
        <v/>
      </c>
      <c r="C205" s="94" t="str">
        <f>IF('Backend Calcs Metric'!T206="","",(ROUND((CONVERT('Backend Calcs Metric'!T206,"ft3","m3")),5)))</f>
        <v/>
      </c>
      <c r="D205" s="94" t="str">
        <f>IF('Backend Calcs Metric'!U206="","",(ROUND((CONVERT('Backend Calcs Metric'!U206,"ft3","m3")),5)))</f>
        <v/>
      </c>
      <c r="E205" s="94" t="str">
        <f>IF('Backend Calcs Metric'!V206="","",(ROUND((CONVERT('Backend Calcs Metric'!V206,"ft3","m3")),5)))</f>
        <v/>
      </c>
      <c r="F205" s="94" t="e">
        <f>IF('Backend Calcs Metric'!W206="","",(ROUND((CONVERT('Backend Calcs Metric'!W206,"ft3","m3")),5)))</f>
        <v>#VALUE!</v>
      </c>
      <c r="G205" s="94" t="str">
        <f>IF('Backend Calcs Metric'!X206="","",(ROUND((CONVERT('Backend Calcs Metric'!X206,"ft3","m3")),5)))</f>
        <v/>
      </c>
      <c r="H205" s="94" t="str">
        <f>IF('Backend Calcs Metric'!Y206="","",(ROUND((CONVERT('Backend Calcs Metric'!Y206,"ft3","m3")),5)))</f>
        <v/>
      </c>
      <c r="I205" s="94" t="str">
        <f>IF('Backend Calcs Metric'!Y206="","",(ROUND((CONVERT('Backend Calcs Metric'!Y206,"ft3","m3")),2)))</f>
        <v/>
      </c>
      <c r="J205" s="94" t="str">
        <f>IF('Backend Calcs Metric'!AA206="","",(ROUND((CONVERT('Backend Calcs Metric'!Z206,"ft","m")),5)))</f>
        <v/>
      </c>
    </row>
    <row r="206" spans="1:10" x14ac:dyDescent="0.25">
      <c r="A206" s="96" t="str">
        <f>IF('Backend Calcs Metric'!P207="","",(ROUND((CONVERT('Backend Calcs Metric'!P207,"in","mm")),0)))</f>
        <v/>
      </c>
      <c r="B206" s="94" t="str">
        <f>IF('Backend Calcs Metric'!S207="","",(ROUND((CONVERT('Backend Calcs Metric'!S207,"ft3","m3")),5)))</f>
        <v/>
      </c>
      <c r="C206" s="94" t="str">
        <f>IF('Backend Calcs Metric'!T207="","",(ROUND((CONVERT('Backend Calcs Metric'!T207,"ft3","m3")),5)))</f>
        <v/>
      </c>
      <c r="D206" s="94" t="str">
        <f>IF('Backend Calcs Metric'!U207="","",(ROUND((CONVERT('Backend Calcs Metric'!U207,"ft3","m3")),5)))</f>
        <v/>
      </c>
      <c r="E206" s="94" t="str">
        <f>IF('Backend Calcs Metric'!V207="","",(ROUND((CONVERT('Backend Calcs Metric'!V207,"ft3","m3")),5)))</f>
        <v/>
      </c>
      <c r="F206" s="94" t="e">
        <f>IF('Backend Calcs Metric'!W207="","",(ROUND((CONVERT('Backend Calcs Metric'!W207,"ft3","m3")),5)))</f>
        <v>#VALUE!</v>
      </c>
      <c r="G206" s="94" t="str">
        <f>IF('Backend Calcs Metric'!X207="","",(ROUND((CONVERT('Backend Calcs Metric'!X207,"ft3","m3")),5)))</f>
        <v/>
      </c>
      <c r="H206" s="94" t="str">
        <f>IF('Backend Calcs Metric'!Y207="","",(ROUND((CONVERT('Backend Calcs Metric'!Y207,"ft3","m3")),5)))</f>
        <v/>
      </c>
      <c r="I206" s="94" t="str">
        <f>IF('Backend Calcs Metric'!Y207="","",(ROUND((CONVERT('Backend Calcs Metric'!Y207,"ft3","m3")),2)))</f>
        <v/>
      </c>
      <c r="J206" s="94" t="str">
        <f>IF('Backend Calcs Metric'!AA207="","",(ROUND((CONVERT('Backend Calcs Metric'!Z207,"ft","m")),5)))</f>
        <v/>
      </c>
    </row>
    <row r="207" spans="1:10" x14ac:dyDescent="0.25">
      <c r="A207" s="96" t="str">
        <f>IF('Backend Calcs Metric'!P208="","",(ROUND((CONVERT('Backend Calcs Metric'!P208,"in","mm")),0)))</f>
        <v/>
      </c>
      <c r="B207" s="94" t="str">
        <f>IF('Backend Calcs Metric'!S208="","",(ROUND((CONVERT('Backend Calcs Metric'!S208,"ft3","m3")),5)))</f>
        <v/>
      </c>
      <c r="C207" s="94" t="str">
        <f>IF('Backend Calcs Metric'!T208="","",(ROUND((CONVERT('Backend Calcs Metric'!T208,"ft3","m3")),5)))</f>
        <v/>
      </c>
      <c r="D207" s="94" t="str">
        <f>IF('Backend Calcs Metric'!U208="","",(ROUND((CONVERT('Backend Calcs Metric'!U208,"ft3","m3")),5)))</f>
        <v/>
      </c>
      <c r="E207" s="94" t="str">
        <f>IF('Backend Calcs Metric'!V208="","",(ROUND((CONVERT('Backend Calcs Metric'!V208,"ft3","m3")),5)))</f>
        <v/>
      </c>
      <c r="F207" s="94" t="e">
        <f>IF('Backend Calcs Metric'!W208="","",(ROUND((CONVERT('Backend Calcs Metric'!W208,"ft3","m3")),5)))</f>
        <v>#VALUE!</v>
      </c>
      <c r="G207" s="94" t="str">
        <f>IF('Backend Calcs Metric'!X208="","",(ROUND((CONVERT('Backend Calcs Metric'!X208,"ft3","m3")),5)))</f>
        <v/>
      </c>
      <c r="H207" s="94" t="str">
        <f>IF('Backend Calcs Metric'!Y208="","",(ROUND((CONVERT('Backend Calcs Metric'!Y208,"ft3","m3")),5)))</f>
        <v/>
      </c>
      <c r="I207" s="94" t="str">
        <f>IF('Backend Calcs Metric'!Y208="","",(ROUND((CONVERT('Backend Calcs Metric'!Y208,"ft3","m3")),2)))</f>
        <v/>
      </c>
      <c r="J207" s="94" t="str">
        <f>IF('Backend Calcs Metric'!AA208="","",(ROUND((CONVERT('Backend Calcs Metric'!Z208,"ft","m")),5)))</f>
        <v/>
      </c>
    </row>
    <row r="208" spans="1:10" x14ac:dyDescent="0.25">
      <c r="A208" s="96" t="str">
        <f>IF('Backend Calcs Metric'!P209="","",(ROUND((CONVERT('Backend Calcs Metric'!P209,"in","mm")),0)))</f>
        <v/>
      </c>
      <c r="B208" s="94" t="str">
        <f>IF('Backend Calcs Metric'!S209="","",(ROUND((CONVERT('Backend Calcs Metric'!S209,"ft3","m3")),5)))</f>
        <v/>
      </c>
      <c r="C208" s="94" t="str">
        <f>IF('Backend Calcs Metric'!T209="","",(ROUND((CONVERT('Backend Calcs Metric'!T209,"ft3","m3")),5)))</f>
        <v/>
      </c>
      <c r="D208" s="94" t="str">
        <f>IF('Backend Calcs Metric'!U209="","",(ROUND((CONVERT('Backend Calcs Metric'!U209,"ft3","m3")),5)))</f>
        <v/>
      </c>
      <c r="E208" s="94" t="str">
        <f>IF('Backend Calcs Metric'!V209="","",(ROUND((CONVERT('Backend Calcs Metric'!V209,"ft3","m3")),5)))</f>
        <v/>
      </c>
      <c r="F208" s="94" t="e">
        <f>IF('Backend Calcs Metric'!W209="","",(ROUND((CONVERT('Backend Calcs Metric'!W209,"ft3","m3")),5)))</f>
        <v>#VALUE!</v>
      </c>
      <c r="G208" s="94" t="str">
        <f>IF('Backend Calcs Metric'!X209="","",(ROUND((CONVERT('Backend Calcs Metric'!X209,"ft3","m3")),5)))</f>
        <v/>
      </c>
      <c r="H208" s="94" t="str">
        <f>IF('Backend Calcs Metric'!Y209="","",(ROUND((CONVERT('Backend Calcs Metric'!Y209,"ft3","m3")),5)))</f>
        <v/>
      </c>
      <c r="I208" s="94" t="str">
        <f>IF('Backend Calcs Metric'!Y209="","",(ROUND((CONVERT('Backend Calcs Metric'!Y209,"ft3","m3")),2)))</f>
        <v/>
      </c>
      <c r="J208" s="94" t="str">
        <f>IF('Backend Calcs Metric'!AA209="","",(ROUND((CONVERT('Backend Calcs Metric'!Z209,"ft","m")),5)))</f>
        <v/>
      </c>
    </row>
    <row r="209" spans="1:10" x14ac:dyDescent="0.25">
      <c r="A209" s="96" t="str">
        <f>IF('Backend Calcs Metric'!P210="","",(ROUND((CONVERT('Backend Calcs Metric'!P210,"in","mm")),0)))</f>
        <v/>
      </c>
      <c r="B209" s="94" t="str">
        <f>IF('Backend Calcs Metric'!S210="","",(ROUND((CONVERT('Backend Calcs Metric'!S210,"ft3","m3")),5)))</f>
        <v/>
      </c>
      <c r="C209" s="94" t="str">
        <f>IF('Backend Calcs Metric'!T210="","",(ROUND((CONVERT('Backend Calcs Metric'!T210,"ft3","m3")),5)))</f>
        <v/>
      </c>
      <c r="D209" s="94" t="str">
        <f>IF('Backend Calcs Metric'!U210="","",(ROUND((CONVERT('Backend Calcs Metric'!U210,"ft3","m3")),5)))</f>
        <v/>
      </c>
      <c r="E209" s="94" t="str">
        <f>IF('Backend Calcs Metric'!V210="","",(ROUND((CONVERT('Backend Calcs Metric'!V210,"ft3","m3")),5)))</f>
        <v/>
      </c>
      <c r="F209" s="94" t="e">
        <f>IF('Backend Calcs Metric'!W210="","",(ROUND((CONVERT('Backend Calcs Metric'!W210,"ft3","m3")),5)))</f>
        <v>#VALUE!</v>
      </c>
      <c r="G209" s="94" t="str">
        <f>IF('Backend Calcs Metric'!X210="","",(ROUND((CONVERT('Backend Calcs Metric'!X210,"ft3","m3")),5)))</f>
        <v/>
      </c>
      <c r="H209" s="94" t="str">
        <f>IF('Backend Calcs Metric'!Y210="","",(ROUND((CONVERT('Backend Calcs Metric'!Y210,"ft3","m3")),5)))</f>
        <v/>
      </c>
      <c r="I209" s="94" t="str">
        <f>IF('Backend Calcs Metric'!Y210="","",(ROUND((CONVERT('Backend Calcs Metric'!Y210,"ft3","m3")),2)))</f>
        <v/>
      </c>
      <c r="J209" s="94" t="str">
        <f>IF('Backend Calcs Metric'!AA210="","",(ROUND((CONVERT('Backend Calcs Metric'!Z210,"ft","m")),5)))</f>
        <v/>
      </c>
    </row>
    <row r="210" spans="1:10" x14ac:dyDescent="0.25">
      <c r="A210" s="96" t="str">
        <f>IF('Backend Calcs Metric'!P211="","",(ROUND((CONVERT('Backend Calcs Metric'!P211,"in","mm")),0)))</f>
        <v/>
      </c>
      <c r="B210" s="94" t="str">
        <f>IF('Backend Calcs Metric'!S211="","",(ROUND((CONVERT('Backend Calcs Metric'!S211,"ft3","m3")),5)))</f>
        <v/>
      </c>
      <c r="C210" s="94" t="str">
        <f>IF('Backend Calcs Metric'!T211="","",(ROUND((CONVERT('Backend Calcs Metric'!T211,"ft3","m3")),5)))</f>
        <v/>
      </c>
      <c r="D210" s="94" t="str">
        <f>IF('Backend Calcs Metric'!U211="","",(ROUND((CONVERT('Backend Calcs Metric'!U211,"ft3","m3")),5)))</f>
        <v/>
      </c>
      <c r="E210" s="94" t="str">
        <f>IF('Backend Calcs Metric'!V211="","",(ROUND((CONVERT('Backend Calcs Metric'!V211,"ft3","m3")),5)))</f>
        <v/>
      </c>
      <c r="F210" s="94" t="e">
        <f>IF('Backend Calcs Metric'!W211="","",(ROUND((CONVERT('Backend Calcs Metric'!W211,"ft3","m3")),5)))</f>
        <v>#VALUE!</v>
      </c>
      <c r="G210" s="94" t="str">
        <f>IF('Backend Calcs Metric'!X211="","",(ROUND((CONVERT('Backend Calcs Metric'!X211,"ft3","m3")),5)))</f>
        <v/>
      </c>
      <c r="H210" s="94" t="str">
        <f>IF('Backend Calcs Metric'!Y211="","",(ROUND((CONVERT('Backend Calcs Metric'!Y211,"ft3","m3")),5)))</f>
        <v/>
      </c>
      <c r="I210" s="94" t="str">
        <f>IF('Backend Calcs Metric'!Y211="","",(ROUND((CONVERT('Backend Calcs Metric'!Y211,"ft3","m3")),2)))</f>
        <v/>
      </c>
      <c r="J210" s="94" t="str">
        <f>IF('Backend Calcs Metric'!AA211="","",(ROUND((CONVERT('Backend Calcs Metric'!Z211,"ft","m")),5)))</f>
        <v/>
      </c>
    </row>
    <row r="211" spans="1:10" x14ac:dyDescent="0.25">
      <c r="A211" s="96" t="str">
        <f>IF('Backend Calcs Metric'!P212="","",(ROUND((CONVERT('Backend Calcs Metric'!P212,"in","mm")),0)))</f>
        <v/>
      </c>
      <c r="B211" s="94" t="str">
        <f>IF('Backend Calcs Metric'!S212="","",(ROUND((CONVERT('Backend Calcs Metric'!S212,"ft3","m3")),5)))</f>
        <v/>
      </c>
      <c r="C211" s="94" t="str">
        <f>IF('Backend Calcs Metric'!T212="","",(ROUND((CONVERT('Backend Calcs Metric'!T212,"ft3","m3")),5)))</f>
        <v/>
      </c>
      <c r="D211" s="94" t="str">
        <f>IF('Backend Calcs Metric'!U212="","",(ROUND((CONVERT('Backend Calcs Metric'!U212,"ft3","m3")),5)))</f>
        <v/>
      </c>
      <c r="E211" s="94" t="str">
        <f>IF('Backend Calcs Metric'!V212="","",(ROUND((CONVERT('Backend Calcs Metric'!V212,"ft3","m3")),5)))</f>
        <v/>
      </c>
      <c r="F211" s="94" t="e">
        <f>IF('Backend Calcs Metric'!W212="","",(ROUND((CONVERT('Backend Calcs Metric'!W212,"ft3","m3")),5)))</f>
        <v>#VALUE!</v>
      </c>
      <c r="G211" s="94" t="str">
        <f>IF('Backend Calcs Metric'!X212="","",(ROUND((CONVERT('Backend Calcs Metric'!X212,"ft3","m3")),5)))</f>
        <v/>
      </c>
      <c r="H211" s="94" t="str">
        <f>IF('Backend Calcs Metric'!Y212="","",(ROUND((CONVERT('Backend Calcs Metric'!Y212,"ft3","m3")),5)))</f>
        <v/>
      </c>
      <c r="I211" s="94" t="str">
        <f>IF('Backend Calcs Metric'!Y212="","",(ROUND((CONVERT('Backend Calcs Metric'!Y212,"ft3","m3")),2)))</f>
        <v/>
      </c>
      <c r="J211" s="94" t="str">
        <f>IF('Backend Calcs Metric'!AA212="","",(ROUND((CONVERT('Backend Calcs Metric'!Z212,"ft","m")),5)))</f>
        <v/>
      </c>
    </row>
    <row r="212" spans="1:10" x14ac:dyDescent="0.25">
      <c r="A212" s="96" t="str">
        <f>IF('Backend Calcs Metric'!P213="","",(ROUND((CONVERT('Backend Calcs Metric'!P213,"in","mm")),0)))</f>
        <v/>
      </c>
      <c r="B212" s="94" t="str">
        <f>IF('Backend Calcs Metric'!S213="","",(ROUND((CONVERT('Backend Calcs Metric'!S213,"ft3","m3")),5)))</f>
        <v/>
      </c>
      <c r="C212" s="94" t="str">
        <f>IF('Backend Calcs Metric'!T213="","",(ROUND((CONVERT('Backend Calcs Metric'!T213,"ft3","m3")),5)))</f>
        <v/>
      </c>
      <c r="D212" s="94" t="str">
        <f>IF('Backend Calcs Metric'!U213="","",(ROUND((CONVERT('Backend Calcs Metric'!U213,"ft3","m3")),5)))</f>
        <v/>
      </c>
      <c r="E212" s="94" t="str">
        <f>IF('Backend Calcs Metric'!V213="","",(ROUND((CONVERT('Backend Calcs Metric'!V213,"ft3","m3")),5)))</f>
        <v/>
      </c>
      <c r="F212" s="94" t="e">
        <f>IF('Backend Calcs Metric'!W213="","",(ROUND((CONVERT('Backend Calcs Metric'!W213,"ft3","m3")),5)))</f>
        <v>#VALUE!</v>
      </c>
      <c r="G212" s="94" t="str">
        <f>IF('Backend Calcs Metric'!X213="","",(ROUND((CONVERT('Backend Calcs Metric'!X213,"ft3","m3")),5)))</f>
        <v/>
      </c>
      <c r="H212" s="94" t="str">
        <f>IF('Backend Calcs Metric'!Y213="","",(ROUND((CONVERT('Backend Calcs Metric'!Y213,"ft3","m3")),5)))</f>
        <v/>
      </c>
      <c r="I212" s="94" t="str">
        <f>IF('Backend Calcs Metric'!Y213="","",(ROUND((CONVERT('Backend Calcs Metric'!Y213,"ft3","m3")),2)))</f>
        <v/>
      </c>
      <c r="J212" s="94" t="str">
        <f>IF('Backend Calcs Metric'!AA213="","",(ROUND((CONVERT('Backend Calcs Metric'!Z213,"ft","m")),5)))</f>
        <v/>
      </c>
    </row>
    <row r="213" spans="1:10" x14ac:dyDescent="0.25">
      <c r="A213" s="96" t="str">
        <f>IF('Backend Calcs Metric'!P214="","",(ROUND((CONVERT('Backend Calcs Metric'!P214,"in","mm")),0)))</f>
        <v/>
      </c>
      <c r="B213" s="94" t="str">
        <f>IF('Backend Calcs Metric'!S214="","",(ROUND((CONVERT('Backend Calcs Metric'!S214,"ft3","m3")),5)))</f>
        <v/>
      </c>
      <c r="C213" s="94" t="str">
        <f>IF('Backend Calcs Metric'!T214="","",(ROUND((CONVERT('Backend Calcs Metric'!T214,"ft3","m3")),5)))</f>
        <v/>
      </c>
      <c r="D213" s="94" t="str">
        <f>IF('Backend Calcs Metric'!U214="","",(ROUND((CONVERT('Backend Calcs Metric'!U214,"ft3","m3")),5)))</f>
        <v/>
      </c>
      <c r="E213" s="94" t="str">
        <f>IF('Backend Calcs Metric'!V214="","",(ROUND((CONVERT('Backend Calcs Metric'!V214,"ft3","m3")),5)))</f>
        <v/>
      </c>
      <c r="F213" s="94" t="e">
        <f>IF('Backend Calcs Metric'!W214="","",(ROUND((CONVERT('Backend Calcs Metric'!W214,"ft3","m3")),5)))</f>
        <v>#VALUE!</v>
      </c>
      <c r="G213" s="94" t="str">
        <f>IF('Backend Calcs Metric'!X214="","",(ROUND((CONVERT('Backend Calcs Metric'!X214,"ft3","m3")),5)))</f>
        <v/>
      </c>
      <c r="H213" s="94" t="str">
        <f>IF('Backend Calcs Metric'!Y214="","",(ROUND((CONVERT('Backend Calcs Metric'!Y214,"ft3","m3")),5)))</f>
        <v/>
      </c>
      <c r="I213" s="94" t="str">
        <f>IF('Backend Calcs Metric'!Y214="","",(ROUND((CONVERT('Backend Calcs Metric'!Y214,"ft3","m3")),2)))</f>
        <v/>
      </c>
      <c r="J213" s="94" t="str">
        <f>IF('Backend Calcs Metric'!AA214="","",(ROUND((CONVERT('Backend Calcs Metric'!Z214,"ft","m")),5)))</f>
        <v/>
      </c>
    </row>
    <row r="214" spans="1:10" x14ac:dyDescent="0.25">
      <c r="A214" s="96" t="str">
        <f>IF('Backend Calcs Metric'!P215="","",(ROUND((CONVERT('Backend Calcs Metric'!P215,"in","mm")),0)))</f>
        <v/>
      </c>
      <c r="B214" s="94" t="str">
        <f>IF('Backend Calcs Metric'!S215="","",(ROUND((CONVERT('Backend Calcs Metric'!S215,"ft3","m3")),5)))</f>
        <v/>
      </c>
      <c r="C214" s="94" t="str">
        <f>IF('Backend Calcs Metric'!T215="","",(ROUND((CONVERT('Backend Calcs Metric'!T215,"ft3","m3")),5)))</f>
        <v/>
      </c>
      <c r="D214" s="94" t="str">
        <f>IF('Backend Calcs Metric'!U215="","",(ROUND((CONVERT('Backend Calcs Metric'!U215,"ft3","m3")),5)))</f>
        <v/>
      </c>
      <c r="E214" s="94" t="str">
        <f>IF('Backend Calcs Metric'!V215="","",(ROUND((CONVERT('Backend Calcs Metric'!V215,"ft3","m3")),5)))</f>
        <v/>
      </c>
      <c r="F214" s="94" t="e">
        <f>IF('Backend Calcs Metric'!W215="","",(ROUND((CONVERT('Backend Calcs Metric'!W215,"ft3","m3")),5)))</f>
        <v>#VALUE!</v>
      </c>
      <c r="G214" s="94" t="str">
        <f>IF('Backend Calcs Metric'!X215="","",(ROUND((CONVERT('Backend Calcs Metric'!X215,"ft3","m3")),5)))</f>
        <v/>
      </c>
      <c r="H214" s="94" t="str">
        <f>IF('Backend Calcs Metric'!Y215="","",(ROUND((CONVERT('Backend Calcs Metric'!Y215,"ft3","m3")),5)))</f>
        <v/>
      </c>
      <c r="I214" s="94" t="str">
        <f>IF('Backend Calcs Metric'!Y215="","",(ROUND((CONVERT('Backend Calcs Metric'!Y215,"ft3","m3")),2)))</f>
        <v/>
      </c>
      <c r="J214" s="94" t="str">
        <f>IF('Backend Calcs Metric'!AA215="","",(ROUND((CONVERT('Backend Calcs Metric'!Z215,"ft","m")),5)))</f>
        <v/>
      </c>
    </row>
    <row r="215" spans="1:10" x14ac:dyDescent="0.25">
      <c r="A215" s="96" t="str">
        <f>IF('Backend Calcs Metric'!P216="","",(ROUND((CONVERT('Backend Calcs Metric'!P216,"in","mm")),0)))</f>
        <v/>
      </c>
      <c r="B215" s="94" t="str">
        <f>IF('Backend Calcs Metric'!S216="","",(ROUND((CONVERT('Backend Calcs Metric'!S216,"ft3","m3")),5)))</f>
        <v/>
      </c>
      <c r="C215" s="94" t="str">
        <f>IF('Backend Calcs Metric'!T216="","",(ROUND((CONVERT('Backend Calcs Metric'!T216,"ft3","m3")),5)))</f>
        <v/>
      </c>
      <c r="D215" s="94" t="str">
        <f>IF('Backend Calcs Metric'!U216="","",(ROUND((CONVERT('Backend Calcs Metric'!U216,"ft3","m3")),5)))</f>
        <v/>
      </c>
      <c r="E215" s="94" t="str">
        <f>IF('Backend Calcs Metric'!V216="","",(ROUND((CONVERT('Backend Calcs Metric'!V216,"ft3","m3")),5)))</f>
        <v/>
      </c>
      <c r="F215" s="94" t="e">
        <f>IF('Backend Calcs Metric'!W216="","",(ROUND((CONVERT('Backend Calcs Metric'!W216,"ft3","m3")),5)))</f>
        <v>#VALUE!</v>
      </c>
      <c r="G215" s="94" t="str">
        <f>IF('Backend Calcs Metric'!X216="","",(ROUND((CONVERT('Backend Calcs Metric'!X216,"ft3","m3")),5)))</f>
        <v/>
      </c>
      <c r="H215" s="94" t="str">
        <f>IF('Backend Calcs Metric'!Y216="","",(ROUND((CONVERT('Backend Calcs Metric'!Y216,"ft3","m3")),5)))</f>
        <v/>
      </c>
      <c r="I215" s="94" t="str">
        <f>IF('Backend Calcs Metric'!Y216="","",(ROUND((CONVERT('Backend Calcs Metric'!Y216,"ft3","m3")),2)))</f>
        <v/>
      </c>
      <c r="J215" s="94" t="str">
        <f>IF('Backend Calcs Metric'!AA216="","",(ROUND((CONVERT('Backend Calcs Metric'!Z216,"ft","m")),5)))</f>
        <v/>
      </c>
    </row>
    <row r="216" spans="1:10" x14ac:dyDescent="0.25">
      <c r="A216" s="96" t="str">
        <f>IF('Backend Calcs Metric'!P217="","",(ROUND((CONVERT('Backend Calcs Metric'!P217,"in","mm")),0)))</f>
        <v/>
      </c>
      <c r="B216" s="94" t="str">
        <f>IF('Backend Calcs Metric'!S217="","",(ROUND((CONVERT('Backend Calcs Metric'!S217,"ft3","m3")),5)))</f>
        <v/>
      </c>
      <c r="C216" s="94" t="str">
        <f>IF('Backend Calcs Metric'!T217="","",(ROUND((CONVERT('Backend Calcs Metric'!T217,"ft3","m3")),5)))</f>
        <v/>
      </c>
      <c r="D216" s="94" t="str">
        <f>IF('Backend Calcs Metric'!U217="","",(ROUND((CONVERT('Backend Calcs Metric'!U217,"ft3","m3")),5)))</f>
        <v/>
      </c>
      <c r="E216" s="94" t="str">
        <f>IF('Backend Calcs Metric'!V217="","",(ROUND((CONVERT('Backend Calcs Metric'!V217,"ft3","m3")),5)))</f>
        <v/>
      </c>
      <c r="F216" s="94" t="e">
        <f>IF('Backend Calcs Metric'!W217="","",(ROUND((CONVERT('Backend Calcs Metric'!W217,"ft3","m3")),5)))</f>
        <v>#VALUE!</v>
      </c>
      <c r="G216" s="94" t="str">
        <f>IF('Backend Calcs Metric'!X217="","",(ROUND((CONVERT('Backend Calcs Metric'!X217,"ft3","m3")),5)))</f>
        <v/>
      </c>
      <c r="H216" s="94" t="str">
        <f>IF('Backend Calcs Metric'!Y217="","",(ROUND((CONVERT('Backend Calcs Metric'!Y217,"ft3","m3")),5)))</f>
        <v/>
      </c>
      <c r="I216" s="94" t="str">
        <f>IF('Backend Calcs Metric'!Y217="","",(ROUND((CONVERT('Backend Calcs Metric'!Y217,"ft3","m3")),2)))</f>
        <v/>
      </c>
      <c r="J216" s="94" t="str">
        <f>IF('Backend Calcs Metric'!AA217="","",(ROUND((CONVERT('Backend Calcs Metric'!Z217,"ft","m")),5)))</f>
        <v/>
      </c>
    </row>
    <row r="217" spans="1:10" x14ac:dyDescent="0.25">
      <c r="A217" s="96" t="str">
        <f>IF('Backend Calcs Metric'!P218="","",(ROUND((CONVERT('Backend Calcs Metric'!P218,"in","mm")),0)))</f>
        <v/>
      </c>
      <c r="B217" s="94" t="str">
        <f>IF('Backend Calcs Metric'!S218="","",(ROUND((CONVERT('Backend Calcs Metric'!S218,"ft3","m3")),5)))</f>
        <v/>
      </c>
      <c r="C217" s="94" t="str">
        <f>IF('Backend Calcs Metric'!T218="","",(ROUND((CONVERT('Backend Calcs Metric'!T218,"ft3","m3")),5)))</f>
        <v/>
      </c>
      <c r="D217" s="94" t="str">
        <f>IF('Backend Calcs Metric'!U218="","",(ROUND((CONVERT('Backend Calcs Metric'!U218,"ft3","m3")),5)))</f>
        <v/>
      </c>
      <c r="E217" s="94" t="str">
        <f>IF('Backend Calcs Metric'!V218="","",(ROUND((CONVERT('Backend Calcs Metric'!V218,"ft3","m3")),5)))</f>
        <v/>
      </c>
      <c r="F217" s="94" t="e">
        <f>IF('Backend Calcs Metric'!W218="","",(ROUND((CONVERT('Backend Calcs Metric'!W218,"ft3","m3")),5)))</f>
        <v>#VALUE!</v>
      </c>
      <c r="G217" s="94" t="str">
        <f>IF('Backend Calcs Metric'!X218="","",(ROUND((CONVERT('Backend Calcs Metric'!X218,"ft3","m3")),5)))</f>
        <v/>
      </c>
      <c r="H217" s="94" t="str">
        <f>IF('Backend Calcs Metric'!Y218="","",(ROUND((CONVERT('Backend Calcs Metric'!Y218,"ft3","m3")),5)))</f>
        <v/>
      </c>
      <c r="I217" s="94" t="str">
        <f>IF('Backend Calcs Metric'!Y218="","",(ROUND((CONVERT('Backend Calcs Metric'!Y218,"ft3","m3")),2)))</f>
        <v/>
      </c>
      <c r="J217" s="94" t="str">
        <f>IF('Backend Calcs Metric'!AA218="","",(ROUND((CONVERT('Backend Calcs Metric'!Z218,"ft","m")),5)))</f>
        <v/>
      </c>
    </row>
    <row r="218" spans="1:10" x14ac:dyDescent="0.25">
      <c r="A218" s="96" t="str">
        <f>IF('Backend Calcs Metric'!P219="","",(ROUND((CONVERT('Backend Calcs Metric'!P219,"in","mm")),0)))</f>
        <v/>
      </c>
      <c r="B218" s="94" t="str">
        <f>IF('Backend Calcs Metric'!S219="","",(ROUND((CONVERT('Backend Calcs Metric'!S219,"ft3","m3")),5)))</f>
        <v/>
      </c>
      <c r="C218" s="94" t="str">
        <f>IF('Backend Calcs Metric'!T219="","",(ROUND((CONVERT('Backend Calcs Metric'!T219,"ft3","m3")),5)))</f>
        <v/>
      </c>
      <c r="D218" s="94" t="str">
        <f>IF('Backend Calcs Metric'!U219="","",(ROUND((CONVERT('Backend Calcs Metric'!U219,"ft3","m3")),5)))</f>
        <v/>
      </c>
      <c r="E218" s="94" t="str">
        <f>IF('Backend Calcs Metric'!V219="","",(ROUND((CONVERT('Backend Calcs Metric'!V219,"ft3","m3")),5)))</f>
        <v/>
      </c>
      <c r="F218" s="94" t="e">
        <f>IF('Backend Calcs Metric'!W219="","",(ROUND((CONVERT('Backend Calcs Metric'!W219,"ft3","m3")),5)))</f>
        <v>#VALUE!</v>
      </c>
      <c r="G218" s="94" t="str">
        <f>IF('Backend Calcs Metric'!X219="","",(ROUND((CONVERT('Backend Calcs Metric'!X219,"ft3","m3")),5)))</f>
        <v/>
      </c>
      <c r="H218" s="94" t="str">
        <f>IF('Backend Calcs Metric'!Y219="","",(ROUND((CONVERT('Backend Calcs Metric'!Y219,"ft3","m3")),5)))</f>
        <v/>
      </c>
      <c r="I218" s="94" t="str">
        <f>IF('Backend Calcs Metric'!Y219="","",(ROUND((CONVERT('Backend Calcs Metric'!Y219,"ft3","m3")),2)))</f>
        <v/>
      </c>
      <c r="J218" s="94" t="str">
        <f>IF('Backend Calcs Metric'!AA219="","",(ROUND((CONVERT('Backend Calcs Metric'!Z219,"ft","m")),5)))</f>
        <v/>
      </c>
    </row>
    <row r="219" spans="1:10" x14ac:dyDescent="0.25">
      <c r="A219" s="96" t="str">
        <f>IF('Backend Calcs Metric'!P220="","",(ROUND((CONVERT('Backend Calcs Metric'!P220,"in","mm")),0)))</f>
        <v/>
      </c>
      <c r="B219" s="94" t="str">
        <f>IF('Backend Calcs Metric'!S220="","",(ROUND((CONVERT('Backend Calcs Metric'!S220,"ft3","m3")),5)))</f>
        <v/>
      </c>
      <c r="C219" s="94" t="str">
        <f>IF('Backend Calcs Metric'!T220="","",(ROUND((CONVERT('Backend Calcs Metric'!T220,"ft3","m3")),5)))</f>
        <v/>
      </c>
      <c r="D219" s="94" t="str">
        <f>IF('Backend Calcs Metric'!U220="","",(ROUND((CONVERT('Backend Calcs Metric'!U220,"ft3","m3")),5)))</f>
        <v/>
      </c>
      <c r="E219" s="94" t="str">
        <f>IF('Backend Calcs Metric'!V220="","",(ROUND((CONVERT('Backend Calcs Metric'!V220,"ft3","m3")),5)))</f>
        <v/>
      </c>
      <c r="F219" s="94" t="e">
        <f>IF('Backend Calcs Metric'!W220="","",(ROUND((CONVERT('Backend Calcs Metric'!W220,"ft3","m3")),5)))</f>
        <v>#VALUE!</v>
      </c>
      <c r="G219" s="94" t="str">
        <f>IF('Backend Calcs Metric'!X220="","",(ROUND((CONVERT('Backend Calcs Metric'!X220,"ft3","m3")),5)))</f>
        <v/>
      </c>
      <c r="H219" s="94" t="str">
        <f>IF('Backend Calcs Metric'!Y220="","",(ROUND((CONVERT('Backend Calcs Metric'!Y220,"ft3","m3")),5)))</f>
        <v/>
      </c>
      <c r="I219" s="94" t="str">
        <f>IF('Backend Calcs Metric'!Y220="","",(ROUND((CONVERT('Backend Calcs Metric'!Y220,"ft3","m3")),2)))</f>
        <v/>
      </c>
      <c r="J219" s="94" t="str">
        <f>IF('Backend Calcs Metric'!AA220="","",(ROUND((CONVERT('Backend Calcs Metric'!Z220,"ft","m")),5)))</f>
        <v/>
      </c>
    </row>
    <row r="220" spans="1:10" x14ac:dyDescent="0.25">
      <c r="A220" s="96" t="str">
        <f>IF('Backend Calcs Metric'!P221="","",(ROUND((CONVERT('Backend Calcs Metric'!P221,"in","mm")),0)))</f>
        <v/>
      </c>
      <c r="B220" s="94" t="str">
        <f>IF('Backend Calcs Metric'!S221="","",(ROUND((CONVERT('Backend Calcs Metric'!S221,"ft3","m3")),5)))</f>
        <v/>
      </c>
      <c r="C220" s="94" t="str">
        <f>IF('Backend Calcs Metric'!T221="","",(ROUND((CONVERT('Backend Calcs Metric'!T221,"ft3","m3")),5)))</f>
        <v/>
      </c>
      <c r="D220" s="94" t="str">
        <f>IF('Backend Calcs Metric'!U221="","",(ROUND((CONVERT('Backend Calcs Metric'!U221,"ft3","m3")),5)))</f>
        <v/>
      </c>
      <c r="E220" s="94" t="str">
        <f>IF('Backend Calcs Metric'!V221="","",(ROUND((CONVERT('Backend Calcs Metric'!V221,"ft3","m3")),5)))</f>
        <v/>
      </c>
      <c r="F220" s="94" t="e">
        <f>IF('Backend Calcs Metric'!W221="","",(ROUND((CONVERT('Backend Calcs Metric'!W221,"ft3","m3")),5)))</f>
        <v>#VALUE!</v>
      </c>
      <c r="G220" s="94" t="str">
        <f>IF('Backend Calcs Metric'!X221="","",(ROUND((CONVERT('Backend Calcs Metric'!X221,"ft3","m3")),5)))</f>
        <v/>
      </c>
      <c r="H220" s="94" t="str">
        <f>IF('Backend Calcs Metric'!Y221="","",(ROUND((CONVERT('Backend Calcs Metric'!Y221,"ft3","m3")),5)))</f>
        <v/>
      </c>
      <c r="I220" s="94" t="str">
        <f>IF('Backend Calcs Metric'!Y221="","",(ROUND((CONVERT('Backend Calcs Metric'!Y221,"ft3","m3")),2)))</f>
        <v/>
      </c>
      <c r="J220" s="94" t="str">
        <f>IF('Backend Calcs Metric'!AA221="","",(ROUND((CONVERT('Backend Calcs Metric'!Z221,"ft","m")),5)))</f>
        <v/>
      </c>
    </row>
    <row r="221" spans="1:10" x14ac:dyDescent="0.25">
      <c r="A221" s="96" t="str">
        <f>IF('Backend Calcs Metric'!P222="","",(ROUND((CONVERT('Backend Calcs Metric'!P222,"in","mm")),0)))</f>
        <v/>
      </c>
      <c r="B221" s="94" t="str">
        <f>IF('Backend Calcs Metric'!S222="","",(ROUND((CONVERT('Backend Calcs Metric'!S222,"ft3","m3")),5)))</f>
        <v/>
      </c>
      <c r="C221" s="94" t="str">
        <f>IF('Backend Calcs Metric'!T222="","",(ROUND((CONVERT('Backend Calcs Metric'!T222,"ft3","m3")),5)))</f>
        <v/>
      </c>
      <c r="D221" s="94" t="str">
        <f>IF('Backend Calcs Metric'!U222="","",(ROUND((CONVERT('Backend Calcs Metric'!U222,"ft3","m3")),5)))</f>
        <v/>
      </c>
      <c r="E221" s="94" t="str">
        <f>IF('Backend Calcs Metric'!V222="","",(ROUND((CONVERT('Backend Calcs Metric'!V222,"ft3","m3")),5)))</f>
        <v/>
      </c>
      <c r="F221" s="94" t="e">
        <f>IF('Backend Calcs Metric'!W222="","",(ROUND((CONVERT('Backend Calcs Metric'!W222,"ft3","m3")),5)))</f>
        <v>#VALUE!</v>
      </c>
      <c r="G221" s="94" t="str">
        <f>IF('Backend Calcs Metric'!X222="","",(ROUND((CONVERT('Backend Calcs Metric'!X222,"ft3","m3")),5)))</f>
        <v/>
      </c>
      <c r="H221" s="94" t="str">
        <f>IF('Backend Calcs Metric'!Y222="","",(ROUND((CONVERT('Backend Calcs Metric'!Y222,"ft3","m3")),5)))</f>
        <v/>
      </c>
      <c r="I221" s="94" t="str">
        <f>IF('Backend Calcs Metric'!Y222="","",(ROUND((CONVERT('Backend Calcs Metric'!Y222,"ft3","m3")),2)))</f>
        <v/>
      </c>
      <c r="J221" s="94" t="str">
        <f>IF('Backend Calcs Metric'!AA222="","",(ROUND((CONVERT('Backend Calcs Metric'!Z222,"ft","m")),5)))</f>
        <v/>
      </c>
    </row>
    <row r="222" spans="1:10" x14ac:dyDescent="0.25">
      <c r="A222" s="96" t="str">
        <f>IF('Backend Calcs Metric'!P223="","",(ROUND((CONVERT('Backend Calcs Metric'!P223,"in","mm")),0)))</f>
        <v/>
      </c>
      <c r="B222" s="94" t="str">
        <f>IF('Backend Calcs Metric'!S223="","",(ROUND((CONVERT('Backend Calcs Metric'!S223,"ft3","m3")),5)))</f>
        <v/>
      </c>
      <c r="C222" s="94" t="str">
        <f>IF('Backend Calcs Metric'!T223="","",(ROUND((CONVERT('Backend Calcs Metric'!T223,"ft3","m3")),5)))</f>
        <v/>
      </c>
      <c r="D222" s="94" t="str">
        <f>IF('Backend Calcs Metric'!U223="","",(ROUND((CONVERT('Backend Calcs Metric'!U223,"ft3","m3")),5)))</f>
        <v/>
      </c>
      <c r="E222" s="94" t="str">
        <f>IF('Backend Calcs Metric'!V223="","",(ROUND((CONVERT('Backend Calcs Metric'!V223,"ft3","m3")),5)))</f>
        <v/>
      </c>
      <c r="F222" s="94" t="e">
        <f>IF('Backend Calcs Metric'!W223="","",(ROUND((CONVERT('Backend Calcs Metric'!W223,"ft3","m3")),5)))</f>
        <v>#VALUE!</v>
      </c>
      <c r="G222" s="94" t="str">
        <f>IF('Backend Calcs Metric'!X223="","",(ROUND((CONVERT('Backend Calcs Metric'!X223,"ft3","m3")),5)))</f>
        <v/>
      </c>
      <c r="H222" s="94" t="str">
        <f>IF('Backend Calcs Metric'!Y223="","",(ROUND((CONVERT('Backend Calcs Metric'!Y223,"ft3","m3")),5)))</f>
        <v/>
      </c>
      <c r="I222" s="94" t="str">
        <f>IF('Backend Calcs Metric'!Y223="","",(ROUND((CONVERT('Backend Calcs Metric'!Y223,"ft3","m3")),2)))</f>
        <v/>
      </c>
      <c r="J222" s="94" t="str">
        <f>IF('Backend Calcs Metric'!AA223="","",(ROUND((CONVERT('Backend Calcs Metric'!Z223,"ft","m")),5)))</f>
        <v/>
      </c>
    </row>
    <row r="223" spans="1:10" x14ac:dyDescent="0.25">
      <c r="A223" s="96" t="str">
        <f>IF('Backend Calcs Metric'!P224="","",(ROUND((CONVERT('Backend Calcs Metric'!P224,"in","mm")),0)))</f>
        <v/>
      </c>
      <c r="B223" s="94" t="str">
        <f>IF('Backend Calcs Metric'!S224="","",(ROUND((CONVERT('Backend Calcs Metric'!S224,"ft3","m3")),5)))</f>
        <v/>
      </c>
      <c r="C223" s="94" t="str">
        <f>IF('Backend Calcs Metric'!T224="","",(ROUND((CONVERT('Backend Calcs Metric'!T224,"ft3","m3")),5)))</f>
        <v/>
      </c>
      <c r="D223" s="94" t="str">
        <f>IF('Backend Calcs Metric'!U224="","",(ROUND((CONVERT('Backend Calcs Metric'!U224,"ft3","m3")),5)))</f>
        <v/>
      </c>
      <c r="E223" s="94" t="str">
        <f>IF('Backend Calcs Metric'!V224="","",(ROUND((CONVERT('Backend Calcs Metric'!V224,"ft3","m3")),5)))</f>
        <v/>
      </c>
      <c r="F223" s="94" t="e">
        <f>IF('Backend Calcs Metric'!W224="","",(ROUND((CONVERT('Backend Calcs Metric'!W224,"ft3","m3")),5)))</f>
        <v>#VALUE!</v>
      </c>
      <c r="G223" s="94" t="str">
        <f>IF('Backend Calcs Metric'!X224="","",(ROUND((CONVERT('Backend Calcs Metric'!X224,"ft3","m3")),5)))</f>
        <v/>
      </c>
      <c r="H223" s="94" t="str">
        <f>IF('Backend Calcs Metric'!Y224="","",(ROUND((CONVERT('Backend Calcs Metric'!Y224,"ft3","m3")),5)))</f>
        <v/>
      </c>
      <c r="I223" s="94" t="str">
        <f>IF('Backend Calcs Metric'!Y224="","",(ROUND((CONVERT('Backend Calcs Metric'!Y224,"ft3","m3")),2)))</f>
        <v/>
      </c>
      <c r="J223" s="94" t="str">
        <f>IF('Backend Calcs Metric'!AA224="","",(ROUND((CONVERT('Backend Calcs Metric'!Z224,"ft","m")),5)))</f>
        <v/>
      </c>
    </row>
    <row r="224" spans="1:10" x14ac:dyDescent="0.25">
      <c r="A224" s="96" t="str">
        <f>IF('Backend Calcs Metric'!P225="","",(ROUND((CONVERT('Backend Calcs Metric'!P225,"in","mm")),0)))</f>
        <v/>
      </c>
      <c r="B224" s="94" t="str">
        <f>IF('Backend Calcs Metric'!S225="","",(ROUND((CONVERT('Backend Calcs Metric'!S225,"ft3","m3")),5)))</f>
        <v/>
      </c>
      <c r="C224" s="94" t="str">
        <f>IF('Backend Calcs Metric'!T225="","",(ROUND((CONVERT('Backend Calcs Metric'!T225,"ft3","m3")),5)))</f>
        <v/>
      </c>
      <c r="D224" s="94" t="str">
        <f>IF('Backend Calcs Metric'!U225="","",(ROUND((CONVERT('Backend Calcs Metric'!U225,"ft3","m3")),5)))</f>
        <v/>
      </c>
      <c r="E224" s="94" t="str">
        <f>IF('Backend Calcs Metric'!V225="","",(ROUND((CONVERT('Backend Calcs Metric'!V225,"ft3","m3")),5)))</f>
        <v/>
      </c>
      <c r="F224" s="94" t="e">
        <f>IF('Backend Calcs Metric'!W225="","",(ROUND((CONVERT('Backend Calcs Metric'!W225,"ft3","m3")),5)))</f>
        <v>#VALUE!</v>
      </c>
      <c r="G224" s="94" t="str">
        <f>IF('Backend Calcs Metric'!X225="","",(ROUND((CONVERT('Backend Calcs Metric'!X225,"ft3","m3")),5)))</f>
        <v/>
      </c>
      <c r="H224" s="94" t="str">
        <f>IF('Backend Calcs Metric'!Y225="","",(ROUND((CONVERT('Backend Calcs Metric'!Y225,"ft3","m3")),5)))</f>
        <v/>
      </c>
      <c r="I224" s="94" t="str">
        <f>IF('Backend Calcs Metric'!Y225="","",(ROUND((CONVERT('Backend Calcs Metric'!Y225,"ft3","m3")),2)))</f>
        <v/>
      </c>
      <c r="J224" s="94" t="str">
        <f>IF('Backend Calcs Metric'!AA225="","",(ROUND((CONVERT('Backend Calcs Metric'!Z225,"ft","m")),5)))</f>
        <v/>
      </c>
    </row>
    <row r="225" spans="1:10" x14ac:dyDescent="0.25">
      <c r="A225" s="96" t="str">
        <f>IF('Backend Calcs Metric'!P226="","",(ROUND((CONVERT('Backend Calcs Metric'!P226,"in","mm")),0)))</f>
        <v/>
      </c>
      <c r="B225" s="94" t="str">
        <f>IF('Backend Calcs Metric'!S226="","",(ROUND((CONVERT('Backend Calcs Metric'!S226,"ft3","m3")),5)))</f>
        <v/>
      </c>
      <c r="C225" s="94" t="str">
        <f>IF('Backend Calcs Metric'!T226="","",(ROUND((CONVERT('Backend Calcs Metric'!T226,"ft3","m3")),5)))</f>
        <v/>
      </c>
      <c r="D225" s="94" t="str">
        <f>IF('Backend Calcs Metric'!U226="","",(ROUND((CONVERT('Backend Calcs Metric'!U226,"ft3","m3")),5)))</f>
        <v/>
      </c>
      <c r="E225" s="94" t="str">
        <f>IF('Backend Calcs Metric'!V226="","",(ROUND((CONVERT('Backend Calcs Metric'!V226,"ft3","m3")),5)))</f>
        <v/>
      </c>
      <c r="F225" s="94" t="e">
        <f>IF('Backend Calcs Metric'!W226="","",(ROUND((CONVERT('Backend Calcs Metric'!W226,"ft3","m3")),5)))</f>
        <v>#VALUE!</v>
      </c>
      <c r="G225" s="94" t="str">
        <f>IF('Backend Calcs Metric'!X226="","",(ROUND((CONVERT('Backend Calcs Metric'!X226,"ft3","m3")),5)))</f>
        <v/>
      </c>
      <c r="H225" s="94" t="str">
        <f>IF('Backend Calcs Metric'!Y226="","",(ROUND((CONVERT('Backend Calcs Metric'!Y226,"ft3","m3")),5)))</f>
        <v/>
      </c>
      <c r="I225" s="94" t="str">
        <f>IF('Backend Calcs Metric'!Y226="","",(ROUND((CONVERT('Backend Calcs Metric'!Y226,"ft3","m3")),2)))</f>
        <v/>
      </c>
      <c r="J225" s="94" t="str">
        <f>IF('Backend Calcs Metric'!AA226="","",(ROUND((CONVERT('Backend Calcs Metric'!Z226,"ft","m")),5)))</f>
        <v/>
      </c>
    </row>
    <row r="226" spans="1:10" x14ac:dyDescent="0.25">
      <c r="A226" s="96" t="str">
        <f>IF('Backend Calcs Metric'!P227="","",(ROUND((CONVERT('Backend Calcs Metric'!P227,"in","mm")),0)))</f>
        <v/>
      </c>
      <c r="B226" s="94" t="str">
        <f>IF('Backend Calcs Metric'!S227="","",(ROUND((CONVERT('Backend Calcs Metric'!S227,"ft3","m3")),5)))</f>
        <v/>
      </c>
      <c r="C226" s="94" t="str">
        <f>IF('Backend Calcs Metric'!T227="","",(ROUND((CONVERT('Backend Calcs Metric'!T227,"ft3","m3")),5)))</f>
        <v/>
      </c>
      <c r="D226" s="94" t="str">
        <f>IF('Backend Calcs Metric'!U227="","",(ROUND((CONVERT('Backend Calcs Metric'!U227,"ft3","m3")),5)))</f>
        <v/>
      </c>
      <c r="E226" s="94" t="str">
        <f>IF('Backend Calcs Metric'!V227="","",(ROUND((CONVERT('Backend Calcs Metric'!V227,"ft3","m3")),5)))</f>
        <v/>
      </c>
      <c r="F226" s="94" t="e">
        <f>IF('Backend Calcs Metric'!W227="","",(ROUND((CONVERT('Backend Calcs Metric'!W227,"ft3","m3")),5)))</f>
        <v>#VALUE!</v>
      </c>
      <c r="G226" s="94" t="str">
        <f>IF('Backend Calcs Metric'!X227="","",(ROUND((CONVERT('Backend Calcs Metric'!X227,"ft3","m3")),5)))</f>
        <v/>
      </c>
      <c r="H226" s="94" t="str">
        <f>IF('Backend Calcs Metric'!Y227="","",(ROUND((CONVERT('Backend Calcs Metric'!Y227,"ft3","m3")),5)))</f>
        <v/>
      </c>
      <c r="I226" s="94" t="str">
        <f>IF('Backend Calcs Metric'!Y227="","",(ROUND((CONVERT('Backend Calcs Metric'!Y227,"ft3","m3")),2)))</f>
        <v/>
      </c>
      <c r="J226" s="94" t="str">
        <f>IF('Backend Calcs Metric'!AA227="","",(ROUND((CONVERT('Backend Calcs Metric'!Z227,"ft","m")),5)))</f>
        <v/>
      </c>
    </row>
    <row r="227" spans="1:10" x14ac:dyDescent="0.25">
      <c r="A227" s="96" t="str">
        <f>IF('Backend Calcs Metric'!P228="","",(ROUND((CONVERT('Backend Calcs Metric'!P228,"in","mm")),0)))</f>
        <v/>
      </c>
      <c r="B227" s="94" t="str">
        <f>IF('Backend Calcs Metric'!S228="","",(ROUND((CONVERT('Backend Calcs Metric'!S228,"ft3","m3")),5)))</f>
        <v/>
      </c>
      <c r="C227" s="94" t="str">
        <f>IF('Backend Calcs Metric'!T228="","",(ROUND((CONVERT('Backend Calcs Metric'!T228,"ft3","m3")),5)))</f>
        <v/>
      </c>
      <c r="D227" s="94" t="str">
        <f>IF('Backend Calcs Metric'!U228="","",(ROUND((CONVERT('Backend Calcs Metric'!U228,"ft3","m3")),5)))</f>
        <v/>
      </c>
      <c r="E227" s="94" t="str">
        <f>IF('Backend Calcs Metric'!V228="","",(ROUND((CONVERT('Backend Calcs Metric'!V228,"ft3","m3")),5)))</f>
        <v/>
      </c>
      <c r="F227" s="94" t="e">
        <f>IF('Backend Calcs Metric'!W228="","",(ROUND((CONVERT('Backend Calcs Metric'!W228,"ft3","m3")),5)))</f>
        <v>#VALUE!</v>
      </c>
      <c r="G227" s="94" t="str">
        <f>IF('Backend Calcs Metric'!X228="","",(ROUND((CONVERT('Backend Calcs Metric'!X228,"ft3","m3")),5)))</f>
        <v/>
      </c>
      <c r="H227" s="94" t="str">
        <f>IF('Backend Calcs Metric'!Y228="","",(ROUND((CONVERT('Backend Calcs Metric'!Y228,"ft3","m3")),5)))</f>
        <v/>
      </c>
      <c r="I227" s="94" t="str">
        <f>IF('Backend Calcs Metric'!Y228="","",(ROUND((CONVERT('Backend Calcs Metric'!Y228,"ft3","m3")),2)))</f>
        <v/>
      </c>
      <c r="J227" s="94" t="str">
        <f>IF('Backend Calcs Metric'!AA228="","",(ROUND((CONVERT('Backend Calcs Metric'!Z228,"ft","m")),5)))</f>
        <v/>
      </c>
    </row>
    <row r="228" spans="1:10" x14ac:dyDescent="0.25">
      <c r="A228" s="96" t="str">
        <f>IF('Backend Calcs Metric'!P229="","",(ROUND((CONVERT('Backend Calcs Metric'!P229,"in","mm")),0)))</f>
        <v/>
      </c>
      <c r="B228" s="94" t="str">
        <f>IF('Backend Calcs Metric'!S229="","",(ROUND((CONVERT('Backend Calcs Metric'!S229,"ft3","m3")),5)))</f>
        <v/>
      </c>
      <c r="C228" s="94" t="str">
        <f>IF('Backend Calcs Metric'!T229="","",(ROUND((CONVERT('Backend Calcs Metric'!T229,"ft3","m3")),5)))</f>
        <v/>
      </c>
      <c r="D228" s="94" t="str">
        <f>IF('Backend Calcs Metric'!U229="","",(ROUND((CONVERT('Backend Calcs Metric'!U229,"ft3","m3")),5)))</f>
        <v/>
      </c>
      <c r="E228" s="94" t="str">
        <f>IF('Backend Calcs Metric'!V229="","",(ROUND((CONVERT('Backend Calcs Metric'!V229,"ft3","m3")),5)))</f>
        <v/>
      </c>
      <c r="F228" s="94" t="e">
        <f>IF('Backend Calcs Metric'!W229="","",(ROUND((CONVERT('Backend Calcs Metric'!W229,"ft3","m3")),5)))</f>
        <v>#VALUE!</v>
      </c>
      <c r="G228" s="94" t="str">
        <f>IF('Backend Calcs Metric'!X229="","",(ROUND((CONVERT('Backend Calcs Metric'!X229,"ft3","m3")),5)))</f>
        <v/>
      </c>
      <c r="H228" s="94" t="str">
        <f>IF('Backend Calcs Metric'!Y229="","",(ROUND((CONVERT('Backend Calcs Metric'!Y229,"ft3","m3")),5)))</f>
        <v/>
      </c>
      <c r="I228" s="94" t="str">
        <f>IF('Backend Calcs Metric'!Y229="","",(ROUND((CONVERT('Backend Calcs Metric'!Y229,"ft3","m3")),2)))</f>
        <v/>
      </c>
      <c r="J228" s="94" t="str">
        <f>IF('Backend Calcs Metric'!AA229="","",(ROUND((CONVERT('Backend Calcs Metric'!Z229,"ft","m")),5)))</f>
        <v/>
      </c>
    </row>
    <row r="229" spans="1:10" x14ac:dyDescent="0.25">
      <c r="A229" s="96" t="str">
        <f>IF('Backend Calcs Metric'!P230="","",(ROUND((CONVERT('Backend Calcs Metric'!P230,"in","mm")),0)))</f>
        <v/>
      </c>
      <c r="B229" s="94" t="str">
        <f>IF('Backend Calcs Metric'!S230="","",(ROUND((CONVERT('Backend Calcs Metric'!S230,"ft3","m3")),5)))</f>
        <v/>
      </c>
      <c r="C229" s="94" t="str">
        <f>IF('Backend Calcs Metric'!T230="","",(ROUND((CONVERT('Backend Calcs Metric'!T230,"ft3","m3")),5)))</f>
        <v/>
      </c>
      <c r="D229" s="94" t="str">
        <f>IF('Backend Calcs Metric'!U230="","",(ROUND((CONVERT('Backend Calcs Metric'!U230,"ft3","m3")),5)))</f>
        <v/>
      </c>
      <c r="E229" s="94" t="str">
        <f>IF('Backend Calcs Metric'!V230="","",(ROUND((CONVERT('Backend Calcs Metric'!V230,"ft3","m3")),5)))</f>
        <v/>
      </c>
      <c r="F229" s="94" t="e">
        <f>IF('Backend Calcs Metric'!W230="","",(ROUND((CONVERT('Backend Calcs Metric'!W230,"ft3","m3")),5)))</f>
        <v>#VALUE!</v>
      </c>
      <c r="G229" s="94" t="str">
        <f>IF('Backend Calcs Metric'!X230="","",(ROUND((CONVERT('Backend Calcs Metric'!X230,"ft3","m3")),5)))</f>
        <v/>
      </c>
      <c r="H229" s="94" t="str">
        <f>IF('Backend Calcs Metric'!Y230="","",(ROUND((CONVERT('Backend Calcs Metric'!Y230,"ft3","m3")),5)))</f>
        <v/>
      </c>
      <c r="I229" s="94" t="str">
        <f>IF('Backend Calcs Metric'!Y230="","",(ROUND((CONVERT('Backend Calcs Metric'!Y230,"ft3","m3")),2)))</f>
        <v/>
      </c>
      <c r="J229" s="94" t="str">
        <f>IF('Backend Calcs Metric'!AA230="","",(ROUND((CONVERT('Backend Calcs Metric'!Z230,"ft","m")),5)))</f>
        <v/>
      </c>
    </row>
    <row r="230" spans="1:10" x14ac:dyDescent="0.25">
      <c r="A230" s="96" t="str">
        <f>IF('Backend Calcs Metric'!P231="","",(ROUND((CONVERT('Backend Calcs Metric'!P231,"in","mm")),0)))</f>
        <v/>
      </c>
      <c r="B230" s="94" t="str">
        <f>IF('Backend Calcs Metric'!S231="","",(ROUND((CONVERT('Backend Calcs Metric'!S231,"ft3","m3")),5)))</f>
        <v/>
      </c>
      <c r="C230" s="94" t="str">
        <f>IF('Backend Calcs Metric'!T231="","",(ROUND((CONVERT('Backend Calcs Metric'!T231,"ft3","m3")),5)))</f>
        <v/>
      </c>
      <c r="D230" s="94" t="str">
        <f>IF('Backend Calcs Metric'!U231="","",(ROUND((CONVERT('Backend Calcs Metric'!U231,"ft3","m3")),5)))</f>
        <v/>
      </c>
      <c r="E230" s="94" t="str">
        <f>IF('Backend Calcs Metric'!V231="","",(ROUND((CONVERT('Backend Calcs Metric'!V231,"ft3","m3")),5)))</f>
        <v/>
      </c>
      <c r="F230" s="94" t="e">
        <f>IF('Backend Calcs Metric'!W231="","",(ROUND((CONVERT('Backend Calcs Metric'!W231,"ft3","m3")),5)))</f>
        <v>#VALUE!</v>
      </c>
      <c r="G230" s="94" t="str">
        <f>IF('Backend Calcs Metric'!X231="","",(ROUND((CONVERT('Backend Calcs Metric'!X231,"ft3","m3")),5)))</f>
        <v/>
      </c>
      <c r="H230" s="94" t="str">
        <f>IF('Backend Calcs Metric'!Y231="","",(ROUND((CONVERT('Backend Calcs Metric'!Y231,"ft3","m3")),5)))</f>
        <v/>
      </c>
      <c r="I230" s="94" t="str">
        <f>IF('Backend Calcs Metric'!Y231="","",(ROUND((CONVERT('Backend Calcs Metric'!Y231,"ft3","m3")),2)))</f>
        <v/>
      </c>
      <c r="J230" s="94" t="str">
        <f>IF('Backend Calcs Metric'!AA231="","",(ROUND((CONVERT('Backend Calcs Metric'!Z231,"ft","m")),5)))</f>
        <v/>
      </c>
    </row>
    <row r="231" spans="1:10" x14ac:dyDescent="0.25">
      <c r="A231" s="96" t="str">
        <f>IF('Backend Calcs Metric'!P232="","",(ROUND((CONVERT('Backend Calcs Metric'!P232,"in","mm")),0)))</f>
        <v/>
      </c>
      <c r="B231" s="94" t="str">
        <f>IF('Backend Calcs Metric'!S232="","",(ROUND((CONVERT('Backend Calcs Metric'!S232,"ft3","m3")),5)))</f>
        <v/>
      </c>
      <c r="C231" s="94" t="str">
        <f>IF('Backend Calcs Metric'!T232="","",(ROUND((CONVERT('Backend Calcs Metric'!T232,"ft3","m3")),5)))</f>
        <v/>
      </c>
      <c r="D231" s="94" t="str">
        <f>IF('Backend Calcs Metric'!U232="","",(ROUND((CONVERT('Backend Calcs Metric'!U232,"ft3","m3")),5)))</f>
        <v/>
      </c>
      <c r="E231" s="94" t="str">
        <f>IF('Backend Calcs Metric'!V232="","",(ROUND((CONVERT('Backend Calcs Metric'!V232,"ft3","m3")),5)))</f>
        <v/>
      </c>
      <c r="F231" s="94" t="e">
        <f>IF('Backend Calcs Metric'!W232="","",(ROUND((CONVERT('Backend Calcs Metric'!W232,"ft3","m3")),5)))</f>
        <v>#VALUE!</v>
      </c>
      <c r="G231" s="94" t="str">
        <f>IF('Backend Calcs Metric'!X232="","",(ROUND((CONVERT('Backend Calcs Metric'!X232,"ft3","m3")),5)))</f>
        <v/>
      </c>
      <c r="H231" s="94" t="str">
        <f>IF('Backend Calcs Metric'!Y232="","",(ROUND((CONVERT('Backend Calcs Metric'!Y232,"ft3","m3")),5)))</f>
        <v/>
      </c>
      <c r="I231" s="94" t="str">
        <f>IF('Backend Calcs Metric'!Y232="","",(ROUND((CONVERT('Backend Calcs Metric'!Y232,"ft3","m3")),2)))</f>
        <v/>
      </c>
      <c r="J231" s="94" t="str">
        <f>IF('Backend Calcs Metric'!AA232="","",(ROUND((CONVERT('Backend Calcs Metric'!Z232,"ft","m")),5)))</f>
        <v/>
      </c>
    </row>
    <row r="232" spans="1:10" x14ac:dyDescent="0.25">
      <c r="A232" s="96" t="str">
        <f>IF('Backend Calcs Metric'!P233="","",(ROUND((CONVERT('Backend Calcs Metric'!P233,"in","mm")),0)))</f>
        <v/>
      </c>
      <c r="B232" s="94" t="str">
        <f>IF('Backend Calcs Metric'!S233="","",(ROUND((CONVERT('Backend Calcs Metric'!S233,"ft3","m3")),5)))</f>
        <v/>
      </c>
      <c r="C232" s="94" t="str">
        <f>IF('Backend Calcs Metric'!T233="","",(ROUND((CONVERT('Backend Calcs Metric'!T233,"ft3","m3")),5)))</f>
        <v/>
      </c>
      <c r="D232" s="94" t="str">
        <f>IF('Backend Calcs Metric'!U233="","",(ROUND((CONVERT('Backend Calcs Metric'!U233,"ft3","m3")),5)))</f>
        <v/>
      </c>
      <c r="E232" s="94" t="str">
        <f>IF('Backend Calcs Metric'!V233="","",(ROUND((CONVERT('Backend Calcs Metric'!V233,"ft3","m3")),5)))</f>
        <v/>
      </c>
      <c r="F232" s="94" t="e">
        <f>IF('Backend Calcs Metric'!W233="","",(ROUND((CONVERT('Backend Calcs Metric'!W233,"ft3","m3")),5)))</f>
        <v>#VALUE!</v>
      </c>
      <c r="G232" s="94" t="str">
        <f>IF('Backend Calcs Metric'!X233="","",(ROUND((CONVERT('Backend Calcs Metric'!X233,"ft3","m3")),5)))</f>
        <v/>
      </c>
      <c r="H232" s="94" t="str">
        <f>IF('Backend Calcs Metric'!Y233="","",(ROUND((CONVERT('Backend Calcs Metric'!Y233,"ft3","m3")),5)))</f>
        <v/>
      </c>
      <c r="I232" s="94" t="str">
        <f>IF('Backend Calcs Metric'!Y233="","",(ROUND((CONVERT('Backend Calcs Metric'!Y233,"ft3","m3")),2)))</f>
        <v/>
      </c>
      <c r="J232" s="94" t="str">
        <f>IF('Backend Calcs Metric'!AA233="","",(ROUND((CONVERT('Backend Calcs Metric'!Z233,"ft","m")),5)))</f>
        <v/>
      </c>
    </row>
    <row r="233" spans="1:10" x14ac:dyDescent="0.25">
      <c r="A233" s="96" t="str">
        <f>IF('Backend Calcs Metric'!P234="","",(ROUND((CONVERT('Backend Calcs Metric'!P234,"in","mm")),0)))</f>
        <v/>
      </c>
      <c r="B233" s="94" t="str">
        <f>IF('Backend Calcs Metric'!S234="","",(ROUND((CONVERT('Backend Calcs Metric'!S234,"ft3","m3")),5)))</f>
        <v/>
      </c>
      <c r="C233" s="94" t="str">
        <f>IF('Backend Calcs Metric'!T234="","",(ROUND((CONVERT('Backend Calcs Metric'!T234,"ft3","m3")),5)))</f>
        <v/>
      </c>
      <c r="D233" s="94" t="str">
        <f>IF('Backend Calcs Metric'!U234="","",(ROUND((CONVERT('Backend Calcs Metric'!U234,"ft3","m3")),5)))</f>
        <v/>
      </c>
      <c r="E233" s="94" t="str">
        <f>IF('Backend Calcs Metric'!V234="","",(ROUND((CONVERT('Backend Calcs Metric'!V234,"ft3","m3")),5)))</f>
        <v/>
      </c>
      <c r="F233" s="94" t="e">
        <f>IF('Backend Calcs Metric'!W234="","",(ROUND((CONVERT('Backend Calcs Metric'!W234,"ft3","m3")),5)))</f>
        <v>#VALUE!</v>
      </c>
      <c r="G233" s="94" t="str">
        <f>IF('Backend Calcs Metric'!X234="","",(ROUND((CONVERT('Backend Calcs Metric'!X234,"ft3","m3")),5)))</f>
        <v/>
      </c>
      <c r="H233" s="94" t="str">
        <f>IF('Backend Calcs Metric'!Y234="","",(ROUND((CONVERT('Backend Calcs Metric'!Y234,"ft3","m3")),5)))</f>
        <v/>
      </c>
      <c r="I233" s="94" t="str">
        <f>IF('Backend Calcs Metric'!Y234="","",(ROUND((CONVERT('Backend Calcs Metric'!Y234,"ft3","m3")),2)))</f>
        <v/>
      </c>
      <c r="J233" s="94" t="str">
        <f>IF('Backend Calcs Metric'!AA234="","",(ROUND((CONVERT('Backend Calcs Metric'!Z234,"ft","m")),5)))</f>
        <v/>
      </c>
    </row>
    <row r="234" spans="1:10" x14ac:dyDescent="0.25">
      <c r="A234" s="96" t="str">
        <f>IF('Backend Calcs Metric'!P235="","",(ROUND((CONVERT('Backend Calcs Metric'!P235,"in","mm")),0)))</f>
        <v/>
      </c>
      <c r="B234" s="94" t="str">
        <f>IF('Backend Calcs Metric'!S235="","",(ROUND((CONVERT('Backend Calcs Metric'!S235,"ft3","m3")),5)))</f>
        <v/>
      </c>
      <c r="C234" s="94" t="str">
        <f>IF('Backend Calcs Metric'!T235="","",(ROUND((CONVERT('Backend Calcs Metric'!T235,"ft3","m3")),5)))</f>
        <v/>
      </c>
      <c r="D234" s="94" t="str">
        <f>IF('Backend Calcs Metric'!U235="","",(ROUND((CONVERT('Backend Calcs Metric'!U235,"ft3","m3")),5)))</f>
        <v/>
      </c>
      <c r="E234" s="94" t="str">
        <f>IF('Backend Calcs Metric'!V235="","",(ROUND((CONVERT('Backend Calcs Metric'!V235,"ft3","m3")),5)))</f>
        <v/>
      </c>
      <c r="F234" s="94" t="e">
        <f>IF('Backend Calcs Metric'!W235="","",(ROUND((CONVERT('Backend Calcs Metric'!W235,"ft3","m3")),5)))</f>
        <v>#VALUE!</v>
      </c>
      <c r="G234" s="94" t="str">
        <f>IF('Backend Calcs Metric'!X235="","",(ROUND((CONVERT('Backend Calcs Metric'!X235,"ft3","m3")),5)))</f>
        <v/>
      </c>
      <c r="H234" s="94" t="str">
        <f>IF('Backend Calcs Metric'!Y235="","",(ROUND((CONVERT('Backend Calcs Metric'!Y235,"ft3","m3")),5)))</f>
        <v/>
      </c>
      <c r="I234" s="94" t="str">
        <f>IF('Backend Calcs Metric'!Y235="","",(ROUND((CONVERT('Backend Calcs Metric'!Y235,"ft3","m3")),2)))</f>
        <v/>
      </c>
      <c r="J234" s="94" t="str">
        <f>IF('Backend Calcs Metric'!AA235="","",(ROUND((CONVERT('Backend Calcs Metric'!Z235,"ft","m")),5)))</f>
        <v/>
      </c>
    </row>
    <row r="235" spans="1:10" x14ac:dyDescent="0.25">
      <c r="A235" s="96" t="str">
        <f>IF('Backend Calcs Metric'!P236="","",(ROUND((CONVERT('Backend Calcs Metric'!P236,"in","mm")),0)))</f>
        <v/>
      </c>
      <c r="B235" s="94" t="str">
        <f>IF('Backend Calcs Metric'!S236="","",(ROUND((CONVERT('Backend Calcs Metric'!S236,"ft3","m3")),5)))</f>
        <v/>
      </c>
      <c r="C235" s="94" t="str">
        <f>IF('Backend Calcs Metric'!T236="","",(ROUND((CONVERT('Backend Calcs Metric'!T236,"ft3","m3")),5)))</f>
        <v/>
      </c>
      <c r="D235" s="94" t="str">
        <f>IF('Backend Calcs Metric'!U236="","",(ROUND((CONVERT('Backend Calcs Metric'!U236,"ft3","m3")),5)))</f>
        <v/>
      </c>
      <c r="E235" s="94" t="str">
        <f>IF('Backend Calcs Metric'!V236="","",(ROUND((CONVERT('Backend Calcs Metric'!V236,"ft3","m3")),5)))</f>
        <v/>
      </c>
      <c r="F235" s="94" t="e">
        <f>IF('Backend Calcs Metric'!W236="","",(ROUND((CONVERT('Backend Calcs Metric'!W236,"ft3","m3")),5)))</f>
        <v>#VALUE!</v>
      </c>
      <c r="G235" s="94" t="str">
        <f>IF('Backend Calcs Metric'!X236="","",(ROUND((CONVERT('Backend Calcs Metric'!X236,"ft3","m3")),5)))</f>
        <v/>
      </c>
      <c r="H235" s="94" t="str">
        <f>IF('Backend Calcs Metric'!Y236="","",(ROUND((CONVERT('Backend Calcs Metric'!Y236,"ft3","m3")),5)))</f>
        <v/>
      </c>
      <c r="I235" s="94" t="str">
        <f>IF('Backend Calcs Metric'!Y236="","",(ROUND((CONVERT('Backend Calcs Metric'!Y236,"ft3","m3")),2)))</f>
        <v/>
      </c>
      <c r="J235" s="94" t="str">
        <f>IF('Backend Calcs Metric'!AA236="","",(ROUND((CONVERT('Backend Calcs Metric'!Z236,"ft","m")),5)))</f>
        <v/>
      </c>
    </row>
    <row r="236" spans="1:10" x14ac:dyDescent="0.25">
      <c r="A236" s="96" t="str">
        <f>IF('Backend Calcs Metric'!P237="","",(ROUND((CONVERT('Backend Calcs Metric'!P237,"in","mm")),0)))</f>
        <v/>
      </c>
      <c r="B236" s="94" t="str">
        <f>IF('Backend Calcs Metric'!S237="","",(ROUND((CONVERT('Backend Calcs Metric'!S237,"ft3","m3")),5)))</f>
        <v/>
      </c>
      <c r="C236" s="94" t="str">
        <f>IF('Backend Calcs Metric'!T237="","",(ROUND((CONVERT('Backend Calcs Metric'!T237,"ft3","m3")),5)))</f>
        <v/>
      </c>
      <c r="D236" s="94" t="str">
        <f>IF('Backend Calcs Metric'!U237="","",(ROUND((CONVERT('Backend Calcs Metric'!U237,"ft3","m3")),5)))</f>
        <v/>
      </c>
      <c r="E236" s="94" t="str">
        <f>IF('Backend Calcs Metric'!V237="","",(ROUND((CONVERT('Backend Calcs Metric'!V237,"ft3","m3")),5)))</f>
        <v/>
      </c>
      <c r="F236" s="94" t="e">
        <f>IF('Backend Calcs Metric'!W237="","",(ROUND((CONVERT('Backend Calcs Metric'!W237,"ft3","m3")),5)))</f>
        <v>#VALUE!</v>
      </c>
      <c r="G236" s="94" t="str">
        <f>IF('Backend Calcs Metric'!X237="","",(ROUND((CONVERT('Backend Calcs Metric'!X237,"ft3","m3")),5)))</f>
        <v/>
      </c>
      <c r="H236" s="94" t="str">
        <f>IF('Backend Calcs Metric'!Y237="","",(ROUND((CONVERT('Backend Calcs Metric'!Y237,"ft3","m3")),5)))</f>
        <v/>
      </c>
      <c r="I236" s="94" t="str">
        <f>IF('Backend Calcs Metric'!Y237="","",(ROUND((CONVERT('Backend Calcs Metric'!Y237,"ft3","m3")),2)))</f>
        <v/>
      </c>
      <c r="J236" s="94" t="str">
        <f>IF('Backend Calcs Metric'!AA237="","",(ROUND((CONVERT('Backend Calcs Metric'!Z237,"ft","m")),5)))</f>
        <v/>
      </c>
    </row>
    <row r="237" spans="1:10" x14ac:dyDescent="0.25">
      <c r="A237" s="96" t="str">
        <f>IF('Backend Calcs Metric'!P238="","",(ROUND((CONVERT('Backend Calcs Metric'!P238,"in","mm")),0)))</f>
        <v/>
      </c>
      <c r="B237" s="94" t="str">
        <f>IF('Backend Calcs Metric'!S238="","",(ROUND((CONVERT('Backend Calcs Metric'!S238,"ft3","m3")),5)))</f>
        <v/>
      </c>
      <c r="C237" s="94" t="str">
        <f>IF('Backend Calcs Metric'!T238="","",(ROUND((CONVERT('Backend Calcs Metric'!T238,"ft3","m3")),5)))</f>
        <v/>
      </c>
      <c r="D237" s="94" t="str">
        <f>IF('Backend Calcs Metric'!U238="","",(ROUND((CONVERT('Backend Calcs Metric'!U238,"ft3","m3")),5)))</f>
        <v/>
      </c>
      <c r="E237" s="94" t="str">
        <f>IF('Backend Calcs Metric'!V238="","",(ROUND((CONVERT('Backend Calcs Metric'!V238,"ft3","m3")),5)))</f>
        <v/>
      </c>
      <c r="F237" s="94" t="e">
        <f>IF('Backend Calcs Metric'!W238="","",(ROUND((CONVERT('Backend Calcs Metric'!W238,"ft3","m3")),5)))</f>
        <v>#VALUE!</v>
      </c>
      <c r="G237" s="94" t="str">
        <f>IF('Backend Calcs Metric'!X238="","",(ROUND((CONVERT('Backend Calcs Metric'!X238,"ft3","m3")),5)))</f>
        <v/>
      </c>
      <c r="H237" s="94" t="str">
        <f>IF('Backend Calcs Metric'!Y238="","",(ROUND((CONVERT('Backend Calcs Metric'!Y238,"ft3","m3")),5)))</f>
        <v/>
      </c>
      <c r="I237" s="94" t="str">
        <f>IF('Backend Calcs Metric'!Y238="","",(ROUND((CONVERT('Backend Calcs Metric'!Y238,"ft3","m3")),2)))</f>
        <v/>
      </c>
      <c r="J237" s="94" t="str">
        <f>IF('Backend Calcs Metric'!AA238="","",(ROUND((CONVERT('Backend Calcs Metric'!Z238,"ft","m")),5)))</f>
        <v/>
      </c>
    </row>
    <row r="238" spans="1:10" x14ac:dyDescent="0.25">
      <c r="A238" s="96" t="str">
        <f>IF('Backend Calcs Metric'!P239="","",(ROUND((CONVERT('Backend Calcs Metric'!P239,"in","mm")),0)))</f>
        <v/>
      </c>
      <c r="B238" s="94" t="str">
        <f>IF('Backend Calcs Metric'!S239="","",(ROUND((CONVERT('Backend Calcs Metric'!S239,"ft3","m3")),5)))</f>
        <v/>
      </c>
      <c r="C238" s="94" t="str">
        <f>IF('Backend Calcs Metric'!T239="","",(ROUND((CONVERT('Backend Calcs Metric'!T239,"ft3","m3")),5)))</f>
        <v/>
      </c>
      <c r="D238" s="94" t="str">
        <f>IF('Backend Calcs Metric'!U239="","",(ROUND((CONVERT('Backend Calcs Metric'!U239,"ft3","m3")),5)))</f>
        <v/>
      </c>
      <c r="E238" s="94" t="str">
        <f>IF('Backend Calcs Metric'!V239="","",(ROUND((CONVERT('Backend Calcs Metric'!V239,"ft3","m3")),5)))</f>
        <v/>
      </c>
      <c r="F238" s="94" t="e">
        <f>IF('Backend Calcs Metric'!W239="","",(ROUND((CONVERT('Backend Calcs Metric'!W239,"ft3","m3")),5)))</f>
        <v>#VALUE!</v>
      </c>
      <c r="G238" s="94" t="str">
        <f>IF('Backend Calcs Metric'!X239="","",(ROUND((CONVERT('Backend Calcs Metric'!X239,"ft3","m3")),5)))</f>
        <v/>
      </c>
      <c r="H238" s="94" t="str">
        <f>IF('Backend Calcs Metric'!Y239="","",(ROUND((CONVERT('Backend Calcs Metric'!Y239,"ft3","m3")),5)))</f>
        <v/>
      </c>
      <c r="I238" s="94" t="str">
        <f>IF('Backend Calcs Metric'!Y239="","",(ROUND((CONVERT('Backend Calcs Metric'!Y239,"ft3","m3")),2)))</f>
        <v/>
      </c>
      <c r="J238" s="94" t="str">
        <f>IF('Backend Calcs Metric'!AA239="","",(ROUND((CONVERT('Backend Calcs Metric'!Z239,"ft","m")),5)))</f>
        <v/>
      </c>
    </row>
    <row r="239" spans="1:10" x14ac:dyDescent="0.25">
      <c r="A239" s="96" t="str">
        <f>IF('Backend Calcs Metric'!P240="","",(ROUND((CONVERT('Backend Calcs Metric'!P240,"in","mm")),0)))</f>
        <v/>
      </c>
      <c r="B239" s="94" t="str">
        <f>IF('Backend Calcs Metric'!S240="","",(ROUND((CONVERT('Backend Calcs Metric'!S240,"ft3","m3")),5)))</f>
        <v/>
      </c>
      <c r="C239" s="94" t="str">
        <f>IF('Backend Calcs Metric'!T240="","",(ROUND((CONVERT('Backend Calcs Metric'!T240,"ft3","m3")),5)))</f>
        <v/>
      </c>
      <c r="D239" s="94" t="str">
        <f>IF('Backend Calcs Metric'!U240="","",(ROUND((CONVERT('Backend Calcs Metric'!U240,"ft3","m3")),5)))</f>
        <v/>
      </c>
      <c r="E239" s="94" t="str">
        <f>IF('Backend Calcs Metric'!V240="","",(ROUND((CONVERT('Backend Calcs Metric'!V240,"ft3","m3")),5)))</f>
        <v/>
      </c>
      <c r="F239" s="94" t="e">
        <f>IF('Backend Calcs Metric'!W240="","",(ROUND((CONVERT('Backend Calcs Metric'!W240,"ft3","m3")),5)))</f>
        <v>#VALUE!</v>
      </c>
      <c r="G239" s="94" t="str">
        <f>IF('Backend Calcs Metric'!X240="","",(ROUND((CONVERT('Backend Calcs Metric'!X240,"ft3","m3")),5)))</f>
        <v/>
      </c>
      <c r="H239" s="94" t="str">
        <f>IF('Backend Calcs Metric'!Y240="","",(ROUND((CONVERT('Backend Calcs Metric'!Y240,"ft3","m3")),5)))</f>
        <v/>
      </c>
      <c r="I239" s="94" t="str">
        <f>IF('Backend Calcs Metric'!Y240="","",(ROUND((CONVERT('Backend Calcs Metric'!Y240,"ft3","m3")),2)))</f>
        <v/>
      </c>
      <c r="J239" s="94" t="str">
        <f>IF('Backend Calcs Metric'!AA240="","",(ROUND((CONVERT('Backend Calcs Metric'!Z240,"ft","m")),5)))</f>
        <v/>
      </c>
    </row>
    <row r="240" spans="1:10" x14ac:dyDescent="0.25">
      <c r="A240" s="96" t="str">
        <f>IF('Backend Calcs Metric'!P241="","",(ROUND((CONVERT('Backend Calcs Metric'!P241,"in","mm")),0)))</f>
        <v/>
      </c>
      <c r="B240" s="94" t="str">
        <f>IF('Backend Calcs Metric'!S241="","",(ROUND((CONVERT('Backend Calcs Metric'!S241,"ft3","m3")),5)))</f>
        <v/>
      </c>
      <c r="C240" s="94" t="str">
        <f>IF('Backend Calcs Metric'!T241="","",(ROUND((CONVERT('Backend Calcs Metric'!T241,"ft3","m3")),5)))</f>
        <v/>
      </c>
      <c r="D240" s="94" t="str">
        <f>IF('Backend Calcs Metric'!U241="","",(ROUND((CONVERT('Backend Calcs Metric'!U241,"ft3","m3")),5)))</f>
        <v/>
      </c>
      <c r="E240" s="94" t="str">
        <f>IF('Backend Calcs Metric'!V241="","",(ROUND((CONVERT('Backend Calcs Metric'!V241,"ft3","m3")),5)))</f>
        <v/>
      </c>
      <c r="F240" s="94" t="e">
        <f>IF('Backend Calcs Metric'!W241="","",(ROUND((CONVERT('Backend Calcs Metric'!W241,"ft3","m3")),5)))</f>
        <v>#VALUE!</v>
      </c>
      <c r="G240" s="94" t="str">
        <f>IF('Backend Calcs Metric'!X241="","",(ROUND((CONVERT('Backend Calcs Metric'!X241,"ft3","m3")),5)))</f>
        <v/>
      </c>
      <c r="H240" s="94" t="str">
        <f>IF('Backend Calcs Metric'!Y241="","",(ROUND((CONVERT('Backend Calcs Metric'!Y241,"ft3","m3")),5)))</f>
        <v/>
      </c>
      <c r="I240" s="94" t="str">
        <f>IF('Backend Calcs Metric'!Y241="","",(ROUND((CONVERT('Backend Calcs Metric'!Y241,"ft3","m3")),2)))</f>
        <v/>
      </c>
      <c r="J240" s="94" t="str">
        <f>IF('Backend Calcs Metric'!AA241="","",(ROUND((CONVERT('Backend Calcs Metric'!Z241,"ft","m")),5)))</f>
        <v/>
      </c>
    </row>
    <row r="241" spans="1:10" x14ac:dyDescent="0.25">
      <c r="A241" s="96" t="str">
        <f>IF('Backend Calcs Metric'!P242="","",(ROUND((CONVERT('Backend Calcs Metric'!P242,"in","mm")),0)))</f>
        <v/>
      </c>
      <c r="B241" s="94" t="str">
        <f>IF('Backend Calcs Metric'!S242="","",(ROUND((CONVERT('Backend Calcs Metric'!S242,"ft3","m3")),5)))</f>
        <v/>
      </c>
      <c r="C241" s="94" t="str">
        <f>IF('Backend Calcs Metric'!T242="","",(ROUND((CONVERT('Backend Calcs Metric'!T242,"ft3","m3")),5)))</f>
        <v/>
      </c>
      <c r="D241" s="94" t="str">
        <f>IF('Backend Calcs Metric'!U242="","",(ROUND((CONVERT('Backend Calcs Metric'!U242,"ft3","m3")),5)))</f>
        <v/>
      </c>
      <c r="E241" s="94" t="str">
        <f>IF('Backend Calcs Metric'!V242="","",(ROUND((CONVERT('Backend Calcs Metric'!V242,"ft3","m3")),5)))</f>
        <v/>
      </c>
      <c r="F241" s="94" t="e">
        <f>IF('Backend Calcs Metric'!W242="","",(ROUND((CONVERT('Backend Calcs Metric'!W242,"ft3","m3")),5)))</f>
        <v>#VALUE!</v>
      </c>
      <c r="G241" s="94" t="str">
        <f>IF('Backend Calcs Metric'!X242="","",(ROUND((CONVERT('Backend Calcs Metric'!X242,"ft3","m3")),5)))</f>
        <v/>
      </c>
      <c r="H241" s="94" t="str">
        <f>IF('Backend Calcs Metric'!Y242="","",(ROUND((CONVERT('Backend Calcs Metric'!Y242,"ft3","m3")),5)))</f>
        <v/>
      </c>
      <c r="I241" s="94" t="str">
        <f>IF('Backend Calcs Metric'!Y242="","",(ROUND((CONVERT('Backend Calcs Metric'!Y242,"ft3","m3")),2)))</f>
        <v/>
      </c>
      <c r="J241" s="94" t="str">
        <f>IF('Backend Calcs Metric'!AA242="","",(ROUND((CONVERT('Backend Calcs Metric'!Z242,"ft","m")),5)))</f>
        <v/>
      </c>
    </row>
    <row r="242" spans="1:10" x14ac:dyDescent="0.25">
      <c r="A242" s="96" t="str">
        <f>IF('Backend Calcs Metric'!P243="","",(ROUND((CONVERT('Backend Calcs Metric'!P243,"in","mm")),0)))</f>
        <v/>
      </c>
      <c r="B242" s="94" t="str">
        <f>IF('Backend Calcs Metric'!S243="","",(ROUND((CONVERT('Backend Calcs Metric'!S243,"ft3","m3")),5)))</f>
        <v/>
      </c>
      <c r="C242" s="94" t="str">
        <f>IF('Backend Calcs Metric'!T243="","",(ROUND((CONVERT('Backend Calcs Metric'!T243,"ft3","m3")),5)))</f>
        <v/>
      </c>
      <c r="D242" s="94" t="str">
        <f>IF('Backend Calcs Metric'!U243="","",(ROUND((CONVERT('Backend Calcs Metric'!U243,"ft3","m3")),5)))</f>
        <v/>
      </c>
      <c r="E242" s="94" t="str">
        <f>IF('Backend Calcs Metric'!V243="","",(ROUND((CONVERT('Backend Calcs Metric'!V243,"ft3","m3")),5)))</f>
        <v/>
      </c>
      <c r="F242" s="94" t="e">
        <f>IF('Backend Calcs Metric'!W243="","",(ROUND((CONVERT('Backend Calcs Metric'!W243,"ft3","m3")),5)))</f>
        <v>#VALUE!</v>
      </c>
      <c r="G242" s="94" t="str">
        <f>IF('Backend Calcs Metric'!X243="","",(ROUND((CONVERT('Backend Calcs Metric'!X243,"ft3","m3")),5)))</f>
        <v/>
      </c>
      <c r="H242" s="94" t="str">
        <f>IF('Backend Calcs Metric'!Y243="","",(ROUND((CONVERT('Backend Calcs Metric'!Y243,"ft3","m3")),5)))</f>
        <v/>
      </c>
      <c r="I242" s="94" t="str">
        <f>IF('Backend Calcs Metric'!Y243="","",(ROUND((CONVERT('Backend Calcs Metric'!Y243,"ft3","m3")),2)))</f>
        <v/>
      </c>
      <c r="J242" s="94" t="str">
        <f>IF('Backend Calcs Metric'!AA243="","",(ROUND((CONVERT('Backend Calcs Metric'!Z243,"ft","m")),5)))</f>
        <v/>
      </c>
    </row>
    <row r="243" spans="1:10" x14ac:dyDescent="0.25">
      <c r="A243" s="96" t="str">
        <f>IF('Backend Calcs Metric'!P244="","",(ROUND((CONVERT('Backend Calcs Metric'!P244,"in","mm")),0)))</f>
        <v/>
      </c>
      <c r="B243" s="94" t="str">
        <f>IF('Backend Calcs Metric'!S244="","",(ROUND((CONVERT('Backend Calcs Metric'!S244,"ft3","m3")),5)))</f>
        <v/>
      </c>
      <c r="C243" s="94" t="str">
        <f>IF('Backend Calcs Metric'!T244="","",(ROUND((CONVERT('Backend Calcs Metric'!T244,"ft3","m3")),5)))</f>
        <v/>
      </c>
      <c r="D243" s="94" t="str">
        <f>IF('Backend Calcs Metric'!U244="","",(ROUND((CONVERT('Backend Calcs Metric'!U244,"ft3","m3")),5)))</f>
        <v/>
      </c>
      <c r="E243" s="94" t="str">
        <f>IF('Backend Calcs Metric'!V244="","",(ROUND((CONVERT('Backend Calcs Metric'!V244,"ft3","m3")),5)))</f>
        <v/>
      </c>
      <c r="F243" s="94" t="e">
        <f>IF('Backend Calcs Metric'!W244="","",(ROUND((CONVERT('Backend Calcs Metric'!W244,"ft3","m3")),5)))</f>
        <v>#VALUE!</v>
      </c>
      <c r="G243" s="94" t="str">
        <f>IF('Backend Calcs Metric'!X244="","",(ROUND((CONVERT('Backend Calcs Metric'!X244,"ft3","m3")),5)))</f>
        <v/>
      </c>
      <c r="H243" s="94" t="str">
        <f>IF('Backend Calcs Metric'!Y244="","",(ROUND((CONVERT('Backend Calcs Metric'!Y244,"ft3","m3")),5)))</f>
        <v/>
      </c>
      <c r="I243" s="94" t="str">
        <f>IF('Backend Calcs Metric'!Y244="","",(ROUND((CONVERT('Backend Calcs Metric'!Y244,"ft3","m3")),2)))</f>
        <v/>
      </c>
      <c r="J243" s="94" t="str">
        <f>IF('Backend Calcs Metric'!AA244="","",(ROUND((CONVERT('Backend Calcs Metric'!Z244,"ft","m")),5)))</f>
        <v/>
      </c>
    </row>
    <row r="244" spans="1:10" x14ac:dyDescent="0.25">
      <c r="A244" s="96" t="str">
        <f>IF('Backend Calcs Metric'!P245="","",(ROUND((CONVERT('Backend Calcs Metric'!P245,"in","mm")),0)))</f>
        <v/>
      </c>
      <c r="B244" s="94" t="str">
        <f>IF('Backend Calcs Metric'!S245="","",(ROUND((CONVERT('Backend Calcs Metric'!S245,"ft3","m3")),5)))</f>
        <v/>
      </c>
      <c r="C244" s="94" t="str">
        <f>IF('Backend Calcs Metric'!T245="","",(ROUND((CONVERT('Backend Calcs Metric'!T245,"ft3","m3")),5)))</f>
        <v/>
      </c>
      <c r="D244" s="94" t="str">
        <f>IF('Backend Calcs Metric'!U245="","",(ROUND((CONVERT('Backend Calcs Metric'!U245,"ft3","m3")),5)))</f>
        <v/>
      </c>
      <c r="E244" s="94" t="str">
        <f>IF('Backend Calcs Metric'!V245="","",(ROUND((CONVERT('Backend Calcs Metric'!V245,"ft3","m3")),5)))</f>
        <v/>
      </c>
      <c r="F244" s="94" t="e">
        <f>IF('Backend Calcs Metric'!W245="","",(ROUND((CONVERT('Backend Calcs Metric'!W245,"ft3","m3")),5)))</f>
        <v>#VALUE!</v>
      </c>
      <c r="G244" s="94" t="str">
        <f>IF('Backend Calcs Metric'!X245="","",(ROUND((CONVERT('Backend Calcs Metric'!X245,"ft3","m3")),5)))</f>
        <v/>
      </c>
      <c r="H244" s="94" t="str">
        <f>IF('Backend Calcs Metric'!Y245="","",(ROUND((CONVERT('Backend Calcs Metric'!Y245,"ft3","m3")),5)))</f>
        <v/>
      </c>
      <c r="I244" s="94" t="str">
        <f>IF('Backend Calcs Metric'!Y245="","",(ROUND((CONVERT('Backend Calcs Metric'!Y245,"ft3","m3")),2)))</f>
        <v/>
      </c>
      <c r="J244" s="94" t="str">
        <f>IF('Backend Calcs Metric'!AA245="","",(ROUND((CONVERT('Backend Calcs Metric'!Z245,"ft","m")),5)))</f>
        <v/>
      </c>
    </row>
    <row r="245" spans="1:10" x14ac:dyDescent="0.25">
      <c r="A245" s="96" t="str">
        <f>IF('Backend Calcs Metric'!P246="","",(ROUND((CONVERT('Backend Calcs Metric'!P246,"in","mm")),0)))</f>
        <v/>
      </c>
      <c r="B245" s="94" t="str">
        <f>IF('Backend Calcs Metric'!S246="","",(ROUND((CONVERT('Backend Calcs Metric'!S246,"ft3","m3")),5)))</f>
        <v/>
      </c>
      <c r="C245" s="94" t="str">
        <f>IF('Backend Calcs Metric'!T246="","",(ROUND((CONVERT('Backend Calcs Metric'!T246,"ft3","m3")),5)))</f>
        <v/>
      </c>
      <c r="D245" s="94" t="str">
        <f>IF('Backend Calcs Metric'!U246="","",(ROUND((CONVERT('Backend Calcs Metric'!U246,"ft3","m3")),5)))</f>
        <v/>
      </c>
      <c r="E245" s="94" t="str">
        <f>IF('Backend Calcs Metric'!V246="","",(ROUND((CONVERT('Backend Calcs Metric'!V246,"ft3","m3")),5)))</f>
        <v/>
      </c>
      <c r="F245" s="94" t="e">
        <f>IF('Backend Calcs Metric'!W246="","",(ROUND((CONVERT('Backend Calcs Metric'!W246,"ft3","m3")),5)))</f>
        <v>#VALUE!</v>
      </c>
      <c r="G245" s="94" t="str">
        <f>IF('Backend Calcs Metric'!X246="","",(ROUND((CONVERT('Backend Calcs Metric'!X246,"ft3","m3")),5)))</f>
        <v/>
      </c>
      <c r="H245" s="94" t="str">
        <f>IF('Backend Calcs Metric'!Y246="","",(ROUND((CONVERT('Backend Calcs Metric'!Y246,"ft3","m3")),5)))</f>
        <v/>
      </c>
      <c r="I245" s="94" t="str">
        <f>IF('Backend Calcs Metric'!Y246="","",(ROUND((CONVERT('Backend Calcs Metric'!Y246,"ft3","m3")),2)))</f>
        <v/>
      </c>
      <c r="J245" s="94" t="str">
        <f>IF('Backend Calcs Metric'!AA246="","",(ROUND((CONVERT('Backend Calcs Metric'!Z246,"ft","m")),5)))</f>
        <v/>
      </c>
    </row>
    <row r="246" spans="1:10" x14ac:dyDescent="0.25">
      <c r="A246" s="96" t="str">
        <f>IF('Backend Calcs Metric'!P247="","",(ROUND((CONVERT('Backend Calcs Metric'!P247,"in","mm")),0)))</f>
        <v/>
      </c>
      <c r="B246" s="94" t="str">
        <f>IF('Backend Calcs Metric'!S247="","",(ROUND((CONVERT('Backend Calcs Metric'!S247,"ft3","m3")),5)))</f>
        <v/>
      </c>
      <c r="C246" s="94" t="str">
        <f>IF('Backend Calcs Metric'!T247="","",(ROUND((CONVERT('Backend Calcs Metric'!T247,"ft3","m3")),5)))</f>
        <v/>
      </c>
      <c r="D246" s="94" t="str">
        <f>IF('Backend Calcs Metric'!U247="","",(ROUND((CONVERT('Backend Calcs Metric'!U247,"ft3","m3")),5)))</f>
        <v/>
      </c>
      <c r="E246" s="94" t="str">
        <f>IF('Backend Calcs Metric'!V247="","",(ROUND((CONVERT('Backend Calcs Metric'!V247,"ft3","m3")),5)))</f>
        <v/>
      </c>
      <c r="F246" s="94" t="e">
        <f>IF('Backend Calcs Metric'!W247="","",(ROUND((CONVERT('Backend Calcs Metric'!W247,"ft3","m3")),5)))</f>
        <v>#VALUE!</v>
      </c>
      <c r="G246" s="94" t="str">
        <f>IF('Backend Calcs Metric'!X247="","",(ROUND((CONVERT('Backend Calcs Metric'!X247,"ft3","m3")),5)))</f>
        <v/>
      </c>
      <c r="H246" s="94" t="str">
        <f>IF('Backend Calcs Metric'!Y247="","",(ROUND((CONVERT('Backend Calcs Metric'!Y247,"ft3","m3")),5)))</f>
        <v/>
      </c>
      <c r="I246" s="94" t="str">
        <f>IF('Backend Calcs Metric'!Y247="","",(ROUND((CONVERT('Backend Calcs Metric'!Y247,"ft3","m3")),2)))</f>
        <v/>
      </c>
      <c r="J246" s="94" t="str">
        <f>IF('Backend Calcs Metric'!AA247="","",(ROUND((CONVERT('Backend Calcs Metric'!Z247,"ft","m")),5)))</f>
        <v/>
      </c>
    </row>
    <row r="247" spans="1:10" x14ac:dyDescent="0.25">
      <c r="A247" s="96" t="str">
        <f>IF('Backend Calcs Metric'!P248="","",(ROUND((CONVERT('Backend Calcs Metric'!P248,"in","mm")),0)))</f>
        <v/>
      </c>
      <c r="B247" s="94" t="str">
        <f>IF('Backend Calcs Metric'!S248="","",(ROUND((CONVERT('Backend Calcs Metric'!S248,"ft3","m3")),5)))</f>
        <v/>
      </c>
      <c r="C247" s="94" t="str">
        <f>IF('Backend Calcs Metric'!T248="","",(ROUND((CONVERT('Backend Calcs Metric'!T248,"ft3","m3")),5)))</f>
        <v/>
      </c>
      <c r="D247" s="94" t="str">
        <f>IF('Backend Calcs Metric'!U248="","",(ROUND((CONVERT('Backend Calcs Metric'!U248,"ft3","m3")),5)))</f>
        <v/>
      </c>
      <c r="E247" s="94" t="str">
        <f>IF('Backend Calcs Metric'!V248="","",(ROUND((CONVERT('Backend Calcs Metric'!V248,"ft3","m3")),5)))</f>
        <v/>
      </c>
      <c r="F247" s="94" t="e">
        <f>IF('Backend Calcs Metric'!W248="","",(ROUND((CONVERT('Backend Calcs Metric'!W248,"ft3","m3")),5)))</f>
        <v>#VALUE!</v>
      </c>
      <c r="G247" s="94" t="str">
        <f>IF('Backend Calcs Metric'!X248="","",(ROUND((CONVERT('Backend Calcs Metric'!X248,"ft3","m3")),5)))</f>
        <v/>
      </c>
      <c r="H247" s="94" t="str">
        <f>IF('Backend Calcs Metric'!Y248="","",(ROUND((CONVERT('Backend Calcs Metric'!Y248,"ft3","m3")),5)))</f>
        <v/>
      </c>
      <c r="I247" s="94" t="str">
        <f>IF('Backend Calcs Metric'!Y248="","",(ROUND((CONVERT('Backend Calcs Metric'!Y248,"ft3","m3")),2)))</f>
        <v/>
      </c>
      <c r="J247" s="94" t="str">
        <f>IF('Backend Calcs Metric'!AA248="","",(ROUND((CONVERT('Backend Calcs Metric'!Z248,"ft","m")),5)))</f>
        <v/>
      </c>
    </row>
    <row r="248" spans="1:10" x14ac:dyDescent="0.25">
      <c r="A248" s="96" t="str">
        <f>IF('Backend Calcs Metric'!P249="","",(ROUND((CONVERT('Backend Calcs Metric'!P249,"in","mm")),0)))</f>
        <v/>
      </c>
      <c r="B248" s="94" t="str">
        <f>IF('Backend Calcs Metric'!S249="","",(ROUND((CONVERT('Backend Calcs Metric'!S249,"ft3","m3")),5)))</f>
        <v/>
      </c>
      <c r="C248" s="94" t="str">
        <f>IF('Backend Calcs Metric'!T249="","",(ROUND((CONVERT('Backend Calcs Metric'!T249,"ft3","m3")),5)))</f>
        <v/>
      </c>
      <c r="D248" s="94" t="str">
        <f>IF('Backend Calcs Metric'!U249="","",(ROUND((CONVERT('Backend Calcs Metric'!U249,"ft3","m3")),5)))</f>
        <v/>
      </c>
      <c r="E248" s="94" t="str">
        <f>IF('Backend Calcs Metric'!V249="","",(ROUND((CONVERT('Backend Calcs Metric'!V249,"ft3","m3")),5)))</f>
        <v/>
      </c>
      <c r="F248" s="94" t="e">
        <f>IF('Backend Calcs Metric'!W249="","",(ROUND((CONVERT('Backend Calcs Metric'!W249,"ft3","m3")),5)))</f>
        <v>#VALUE!</v>
      </c>
      <c r="G248" s="94" t="str">
        <f>IF('Backend Calcs Metric'!X249="","",(ROUND((CONVERT('Backend Calcs Metric'!X249,"ft3","m3")),5)))</f>
        <v/>
      </c>
      <c r="H248" s="94" t="str">
        <f>IF('Backend Calcs Metric'!Y249="","",(ROUND((CONVERT('Backend Calcs Metric'!Y249,"ft3","m3")),5)))</f>
        <v/>
      </c>
      <c r="I248" s="94" t="str">
        <f>IF('Backend Calcs Metric'!Y249="","",(ROUND((CONVERT('Backend Calcs Metric'!Y249,"ft3","m3")),2)))</f>
        <v/>
      </c>
      <c r="J248" s="94" t="str">
        <f>IF('Backend Calcs Metric'!AA249="","",(ROUND((CONVERT('Backend Calcs Metric'!Z249,"ft","m")),5)))</f>
        <v/>
      </c>
    </row>
    <row r="249" spans="1:10" x14ac:dyDescent="0.25">
      <c r="A249" s="96" t="str">
        <f>IF('Backend Calcs Metric'!P250="","",(ROUND((CONVERT('Backend Calcs Metric'!P250,"in","mm")),0)))</f>
        <v/>
      </c>
      <c r="B249" s="94" t="str">
        <f>IF('Backend Calcs Metric'!S250="","",(ROUND((CONVERT('Backend Calcs Metric'!S250,"ft3","m3")),5)))</f>
        <v/>
      </c>
      <c r="C249" s="94" t="str">
        <f>IF('Backend Calcs Metric'!T250="","",(ROUND((CONVERT('Backend Calcs Metric'!T250,"ft3","m3")),5)))</f>
        <v/>
      </c>
      <c r="D249" s="94" t="str">
        <f>IF('Backend Calcs Metric'!U250="","",(ROUND((CONVERT('Backend Calcs Metric'!U250,"ft3","m3")),5)))</f>
        <v/>
      </c>
      <c r="E249" s="94" t="str">
        <f>IF('Backend Calcs Metric'!V250="","",(ROUND((CONVERT('Backend Calcs Metric'!V250,"ft3","m3")),5)))</f>
        <v/>
      </c>
      <c r="F249" s="94" t="e">
        <f>IF('Backend Calcs Metric'!W250="","",(ROUND((CONVERT('Backend Calcs Metric'!W250,"ft3","m3")),5)))</f>
        <v>#VALUE!</v>
      </c>
      <c r="G249" s="94" t="str">
        <f>IF('Backend Calcs Metric'!X250="","",(ROUND((CONVERT('Backend Calcs Metric'!X250,"ft3","m3")),5)))</f>
        <v/>
      </c>
      <c r="H249" s="94" t="str">
        <f>IF('Backend Calcs Metric'!Y250="","",(ROUND((CONVERT('Backend Calcs Metric'!Y250,"ft3","m3")),5)))</f>
        <v/>
      </c>
      <c r="I249" s="94" t="str">
        <f>IF('Backend Calcs Metric'!Y250="","",(ROUND((CONVERT('Backend Calcs Metric'!Y250,"ft3","m3")),2)))</f>
        <v/>
      </c>
      <c r="J249" s="94" t="str">
        <f>IF('Backend Calcs Metric'!AA250="","",(ROUND((CONVERT('Backend Calcs Metric'!Z250,"ft","m")),5)))</f>
        <v/>
      </c>
    </row>
    <row r="250" spans="1:10" x14ac:dyDescent="0.25">
      <c r="A250" s="96" t="str">
        <f>IF('Backend Calcs Metric'!P251="","",(ROUND((CONVERT('Backend Calcs Metric'!P251,"in","mm")),0)))</f>
        <v/>
      </c>
      <c r="B250" s="94" t="str">
        <f>IF('Backend Calcs Metric'!S251="","",(ROUND((CONVERT('Backend Calcs Metric'!S251,"ft3","m3")),5)))</f>
        <v/>
      </c>
      <c r="C250" s="94" t="str">
        <f>IF('Backend Calcs Metric'!T251="","",(ROUND((CONVERT('Backend Calcs Metric'!T251,"ft3","m3")),5)))</f>
        <v/>
      </c>
      <c r="D250" s="94" t="str">
        <f>IF('Backend Calcs Metric'!U251="","",(ROUND((CONVERT('Backend Calcs Metric'!U251,"ft3","m3")),5)))</f>
        <v/>
      </c>
      <c r="E250" s="94" t="str">
        <f>IF('Backend Calcs Metric'!V251="","",(ROUND((CONVERT('Backend Calcs Metric'!V251,"ft3","m3")),5)))</f>
        <v/>
      </c>
      <c r="F250" s="94" t="e">
        <f>IF('Backend Calcs Metric'!W251="","",(ROUND((CONVERT('Backend Calcs Metric'!W251,"ft3","m3")),5)))</f>
        <v>#VALUE!</v>
      </c>
      <c r="G250" s="94" t="str">
        <f>IF('Backend Calcs Metric'!X251="","",(ROUND((CONVERT('Backend Calcs Metric'!X251,"ft3","m3")),5)))</f>
        <v/>
      </c>
      <c r="H250" s="94" t="str">
        <f>IF('Backend Calcs Metric'!Y251="","",(ROUND((CONVERT('Backend Calcs Metric'!Y251,"ft3","m3")),5)))</f>
        <v/>
      </c>
      <c r="I250" s="94" t="str">
        <f>IF('Backend Calcs Metric'!Y251="","",(ROUND((CONVERT('Backend Calcs Metric'!Y251,"ft3","m3")),2)))</f>
        <v/>
      </c>
      <c r="J250" s="94" t="str">
        <f>IF('Backend Calcs Metric'!AA251="","",(ROUND((CONVERT('Backend Calcs Metric'!Z251,"ft","m")),5)))</f>
        <v/>
      </c>
    </row>
    <row r="251" spans="1:10" x14ac:dyDescent="0.25">
      <c r="A251" s="96" t="str">
        <f>IF('Backend Calcs Metric'!P252="","",(ROUND((CONVERT('Backend Calcs Metric'!P252,"in","mm")),0)))</f>
        <v/>
      </c>
      <c r="B251" s="94" t="str">
        <f>IF('Backend Calcs Metric'!S252="","",(ROUND((CONVERT('Backend Calcs Metric'!S252,"ft3","m3")),5)))</f>
        <v/>
      </c>
      <c r="C251" s="94" t="str">
        <f>IF('Backend Calcs Metric'!T252="","",(ROUND((CONVERT('Backend Calcs Metric'!T252,"ft3","m3")),5)))</f>
        <v/>
      </c>
      <c r="D251" s="94" t="str">
        <f>IF('Backend Calcs Metric'!U252="","",(ROUND((CONVERT('Backend Calcs Metric'!U252,"ft3","m3")),5)))</f>
        <v/>
      </c>
      <c r="E251" s="94" t="str">
        <f>IF('Backend Calcs Metric'!V252="","",(ROUND((CONVERT('Backend Calcs Metric'!V252,"ft3","m3")),5)))</f>
        <v/>
      </c>
      <c r="F251" s="94" t="e">
        <f>IF('Backend Calcs Metric'!W252="","",(ROUND((CONVERT('Backend Calcs Metric'!W252,"ft3","m3")),5)))</f>
        <v>#VALUE!</v>
      </c>
      <c r="G251" s="94" t="str">
        <f>IF('Backend Calcs Metric'!X252="","",(ROUND((CONVERT('Backend Calcs Metric'!X252,"ft3","m3")),5)))</f>
        <v/>
      </c>
      <c r="H251" s="94" t="str">
        <f>IF('Backend Calcs Metric'!Y252="","",(ROUND((CONVERT('Backend Calcs Metric'!Y252,"ft3","m3")),5)))</f>
        <v/>
      </c>
      <c r="I251" s="94" t="str">
        <f>IF('Backend Calcs Metric'!Y252="","",(ROUND((CONVERT('Backend Calcs Metric'!Y252,"ft3","m3")),2)))</f>
        <v/>
      </c>
      <c r="J251" s="94" t="str">
        <f>IF('Backend Calcs Metric'!AA252="","",(ROUND((CONVERT('Backend Calcs Metric'!Z252,"ft","m")),5)))</f>
        <v/>
      </c>
    </row>
    <row r="252" spans="1:10" x14ac:dyDescent="0.25">
      <c r="A252" s="96" t="str">
        <f>IF('Backend Calcs Metric'!P253="","",(ROUND((CONVERT('Backend Calcs Metric'!P253,"in","mm")),0)))</f>
        <v/>
      </c>
      <c r="B252" s="94" t="str">
        <f>IF('Backend Calcs Metric'!S253="","",(ROUND((CONVERT('Backend Calcs Metric'!S253,"ft3","m3")),5)))</f>
        <v/>
      </c>
      <c r="C252" s="94" t="str">
        <f>IF('Backend Calcs Metric'!T253="","",(ROUND((CONVERT('Backend Calcs Metric'!T253,"ft3","m3")),5)))</f>
        <v/>
      </c>
      <c r="D252" s="94" t="str">
        <f>IF('Backend Calcs Metric'!U253="","",(ROUND((CONVERT('Backend Calcs Metric'!U253,"ft3","m3")),5)))</f>
        <v/>
      </c>
      <c r="E252" s="94" t="str">
        <f>IF('Backend Calcs Metric'!V253="","",(ROUND((CONVERT('Backend Calcs Metric'!V253,"ft3","m3")),5)))</f>
        <v/>
      </c>
      <c r="F252" s="94" t="e">
        <f>IF('Backend Calcs Metric'!W253="","",(ROUND((CONVERT('Backend Calcs Metric'!W253,"ft3","m3")),5)))</f>
        <v>#VALUE!</v>
      </c>
      <c r="G252" s="94" t="str">
        <f>IF('Backend Calcs Metric'!X253="","",(ROUND((CONVERT('Backend Calcs Metric'!X253,"ft3","m3")),5)))</f>
        <v/>
      </c>
      <c r="H252" s="94" t="str">
        <f>IF('Backend Calcs Metric'!Y253="","",(ROUND((CONVERT('Backend Calcs Metric'!Y253,"ft3","m3")),5)))</f>
        <v/>
      </c>
      <c r="I252" s="94" t="str">
        <f>IF('Backend Calcs Metric'!Y253="","",(ROUND((CONVERT('Backend Calcs Metric'!Y253,"ft3","m3")),2)))</f>
        <v/>
      </c>
      <c r="J252" s="94" t="str">
        <f>IF('Backend Calcs Metric'!AA253="","",(ROUND((CONVERT('Backend Calcs Metric'!Z253,"ft","m")),5)))</f>
        <v/>
      </c>
    </row>
    <row r="253" spans="1:10" x14ac:dyDescent="0.25">
      <c r="A253" s="96" t="str">
        <f>IF('Backend Calcs Metric'!P254="","",(ROUND((CONVERT('Backend Calcs Metric'!P254,"in","mm")),0)))</f>
        <v/>
      </c>
      <c r="B253" s="94" t="str">
        <f>IF('Backend Calcs Metric'!S254="","",(ROUND((CONVERT('Backend Calcs Metric'!S254,"ft3","m3")),5)))</f>
        <v/>
      </c>
      <c r="C253" s="94" t="str">
        <f>IF('Backend Calcs Metric'!T254="","",(ROUND((CONVERT('Backend Calcs Metric'!T254,"ft3","m3")),5)))</f>
        <v/>
      </c>
      <c r="D253" s="94" t="str">
        <f>IF('Backend Calcs Metric'!U254="","",(ROUND((CONVERT('Backend Calcs Metric'!U254,"ft3","m3")),5)))</f>
        <v/>
      </c>
      <c r="E253" s="94" t="str">
        <f>IF('Backend Calcs Metric'!V254="","",(ROUND((CONVERT('Backend Calcs Metric'!V254,"ft3","m3")),5)))</f>
        <v/>
      </c>
      <c r="F253" s="94" t="e">
        <f>IF('Backend Calcs Metric'!W254="","",(ROUND((CONVERT('Backend Calcs Metric'!W254,"ft3","m3")),5)))</f>
        <v>#VALUE!</v>
      </c>
      <c r="G253" s="94" t="str">
        <f>IF('Backend Calcs Metric'!X254="","",(ROUND((CONVERT('Backend Calcs Metric'!X254,"ft3","m3")),5)))</f>
        <v/>
      </c>
      <c r="H253" s="94" t="str">
        <f>IF('Backend Calcs Metric'!Y254="","",(ROUND((CONVERT('Backend Calcs Metric'!Y254,"ft3","m3")),5)))</f>
        <v/>
      </c>
      <c r="I253" s="94" t="str">
        <f>IF('Backend Calcs Metric'!Y254="","",(ROUND((CONVERT('Backend Calcs Metric'!Y254,"ft3","m3")),2)))</f>
        <v/>
      </c>
      <c r="J253" s="94" t="str">
        <f>IF('Backend Calcs Metric'!AA254="","",(ROUND((CONVERT('Backend Calcs Metric'!Z254,"ft","m")),5)))</f>
        <v/>
      </c>
    </row>
    <row r="254" spans="1:10" x14ac:dyDescent="0.25">
      <c r="A254" s="96" t="str">
        <f>IF('Backend Calcs Metric'!P255="","",(ROUND((CONVERT('Backend Calcs Metric'!P255,"in","mm")),0)))</f>
        <v/>
      </c>
      <c r="B254" s="94" t="str">
        <f>IF('Backend Calcs Metric'!S255="","",(ROUND((CONVERT('Backend Calcs Metric'!S255,"ft3","m3")),5)))</f>
        <v/>
      </c>
      <c r="C254" s="94" t="str">
        <f>IF('Backend Calcs Metric'!T255="","",(ROUND((CONVERT('Backend Calcs Metric'!T255,"ft3","m3")),5)))</f>
        <v/>
      </c>
      <c r="D254" s="94" t="str">
        <f>IF('Backend Calcs Metric'!U255="","",(ROUND((CONVERT('Backend Calcs Metric'!U255,"ft3","m3")),5)))</f>
        <v/>
      </c>
      <c r="E254" s="94" t="str">
        <f>IF('Backend Calcs Metric'!V255="","",(ROUND((CONVERT('Backend Calcs Metric'!V255,"ft3","m3")),5)))</f>
        <v/>
      </c>
      <c r="F254" s="94" t="e">
        <f>IF('Backend Calcs Metric'!W255="","",(ROUND((CONVERT('Backend Calcs Metric'!W255,"ft3","m3")),5)))</f>
        <v>#VALUE!</v>
      </c>
      <c r="G254" s="94" t="str">
        <f>IF('Backend Calcs Metric'!X255="","",(ROUND((CONVERT('Backend Calcs Metric'!X255,"ft3","m3")),5)))</f>
        <v/>
      </c>
      <c r="H254" s="94" t="str">
        <f>IF('Backend Calcs Metric'!Y255="","",(ROUND((CONVERT('Backend Calcs Metric'!Y255,"ft3","m3")),5)))</f>
        <v/>
      </c>
      <c r="I254" s="94" t="str">
        <f>IF('Backend Calcs Metric'!Y255="","",(ROUND((CONVERT('Backend Calcs Metric'!Y255,"ft3","m3")),2)))</f>
        <v/>
      </c>
      <c r="J254" s="94" t="str">
        <f>IF('Backend Calcs Metric'!AA255="","",(ROUND((CONVERT('Backend Calcs Metric'!Z255,"ft","m")),5)))</f>
        <v/>
      </c>
    </row>
    <row r="255" spans="1:10" x14ac:dyDescent="0.25">
      <c r="A255" s="96" t="str">
        <f>IF('Backend Calcs Metric'!P256="","",(ROUND((CONVERT('Backend Calcs Metric'!P256,"in","mm")),0)))</f>
        <v/>
      </c>
      <c r="B255" s="94" t="str">
        <f>IF('Backend Calcs Metric'!S256="","",(ROUND((CONVERT('Backend Calcs Metric'!S256,"ft3","m3")),5)))</f>
        <v/>
      </c>
      <c r="C255" s="94" t="str">
        <f>IF('Backend Calcs Metric'!T256="","",(ROUND((CONVERT('Backend Calcs Metric'!T256,"ft3","m3")),5)))</f>
        <v/>
      </c>
      <c r="D255" s="94" t="str">
        <f>IF('Backend Calcs Metric'!U256="","",(ROUND((CONVERT('Backend Calcs Metric'!U256,"ft3","m3")),5)))</f>
        <v/>
      </c>
      <c r="E255" s="94" t="str">
        <f>IF('Backend Calcs Metric'!V256="","",(ROUND((CONVERT('Backend Calcs Metric'!V256,"ft3","m3")),5)))</f>
        <v/>
      </c>
      <c r="F255" s="94" t="e">
        <f>IF('Backend Calcs Metric'!W256="","",(ROUND((CONVERT('Backend Calcs Metric'!W256,"ft3","m3")),5)))</f>
        <v>#VALUE!</v>
      </c>
      <c r="G255" s="94" t="str">
        <f>IF('Backend Calcs Metric'!X256="","",(ROUND((CONVERT('Backend Calcs Metric'!X256,"ft3","m3")),5)))</f>
        <v/>
      </c>
      <c r="H255" s="94" t="str">
        <f>IF('Backend Calcs Metric'!Y256="","",(ROUND((CONVERT('Backend Calcs Metric'!Y256,"ft3","m3")),5)))</f>
        <v/>
      </c>
      <c r="I255" s="94" t="str">
        <f>IF('Backend Calcs Metric'!Y256="","",(ROUND((CONVERT('Backend Calcs Metric'!Y256,"ft3","m3")),2)))</f>
        <v/>
      </c>
      <c r="J255" s="94" t="str">
        <f>IF('Backend Calcs Metric'!AA256="","",(ROUND((CONVERT('Backend Calcs Metric'!Z256,"ft","m")),5)))</f>
        <v/>
      </c>
    </row>
    <row r="256" spans="1:10" x14ac:dyDescent="0.25">
      <c r="A256" s="96" t="str">
        <f>IF('Backend Calcs Metric'!P257="","",(ROUND((CONVERT('Backend Calcs Metric'!P257,"in","mm")),0)))</f>
        <v/>
      </c>
      <c r="B256" s="94" t="str">
        <f>IF('Backend Calcs Metric'!S257="","",(ROUND((CONVERT('Backend Calcs Metric'!S257,"ft3","m3")),5)))</f>
        <v/>
      </c>
      <c r="C256" s="94" t="str">
        <f>IF('Backend Calcs Metric'!T257="","",(ROUND((CONVERT('Backend Calcs Metric'!T257,"ft3","m3")),5)))</f>
        <v/>
      </c>
      <c r="D256" s="94" t="str">
        <f>IF('Backend Calcs Metric'!U257="","",(ROUND((CONVERT('Backend Calcs Metric'!U257,"ft3","m3")),5)))</f>
        <v/>
      </c>
      <c r="E256" s="94" t="str">
        <f>IF('Backend Calcs Metric'!V257="","",(ROUND((CONVERT('Backend Calcs Metric'!V257,"ft3","m3")),5)))</f>
        <v/>
      </c>
      <c r="F256" s="94" t="e">
        <f>IF('Backend Calcs Metric'!W257="","",(ROUND((CONVERT('Backend Calcs Metric'!W257,"ft3","m3")),5)))</f>
        <v>#VALUE!</v>
      </c>
      <c r="G256" s="94" t="str">
        <f>IF('Backend Calcs Metric'!X257="","",(ROUND((CONVERT('Backend Calcs Metric'!X257,"ft3","m3")),5)))</f>
        <v/>
      </c>
      <c r="H256" s="94" t="str">
        <f>IF('Backend Calcs Metric'!Y257="","",(ROUND((CONVERT('Backend Calcs Metric'!Y257,"ft3","m3")),5)))</f>
        <v/>
      </c>
      <c r="I256" s="94" t="str">
        <f>IF('Backend Calcs Metric'!Y257="","",(ROUND((CONVERT('Backend Calcs Metric'!Y257,"ft3","m3")),2)))</f>
        <v/>
      </c>
      <c r="J256" s="94" t="str">
        <f>IF('Backend Calcs Metric'!AA257="","",(ROUND((CONVERT('Backend Calcs Metric'!Z257,"ft","m")),5)))</f>
        <v/>
      </c>
    </row>
    <row r="257" spans="1:10" x14ac:dyDescent="0.25">
      <c r="A257" s="96" t="str">
        <f>IF('Backend Calcs Metric'!P258="","",(ROUND((CONVERT('Backend Calcs Metric'!P258,"in","mm")),0)))</f>
        <v/>
      </c>
      <c r="B257" s="94" t="str">
        <f>IF('Backend Calcs Metric'!S258="","",(ROUND((CONVERT('Backend Calcs Metric'!S258,"ft3","m3")),5)))</f>
        <v/>
      </c>
      <c r="C257" s="94" t="str">
        <f>IF('Backend Calcs Metric'!T258="","",(ROUND((CONVERT('Backend Calcs Metric'!T258,"ft3","m3")),5)))</f>
        <v/>
      </c>
      <c r="D257" s="94" t="str">
        <f>IF('Backend Calcs Metric'!U258="","",(ROUND((CONVERT('Backend Calcs Metric'!U258,"ft3","m3")),5)))</f>
        <v/>
      </c>
      <c r="E257" s="94" t="str">
        <f>IF('Backend Calcs Metric'!V258="","",(ROUND((CONVERT('Backend Calcs Metric'!V258,"ft3","m3")),5)))</f>
        <v/>
      </c>
      <c r="F257" s="94" t="e">
        <f>IF('Backend Calcs Metric'!W258="","",(ROUND((CONVERT('Backend Calcs Metric'!W258,"ft3","m3")),5)))</f>
        <v>#VALUE!</v>
      </c>
      <c r="G257" s="94" t="str">
        <f>IF('Backend Calcs Metric'!X258="","",(ROUND((CONVERT('Backend Calcs Metric'!X258,"ft3","m3")),5)))</f>
        <v/>
      </c>
      <c r="H257" s="94" t="str">
        <f>IF('Backend Calcs Metric'!Y258="","",(ROUND((CONVERT('Backend Calcs Metric'!Y258,"ft3","m3")),5)))</f>
        <v/>
      </c>
      <c r="I257" s="94" t="str">
        <f>IF('Backend Calcs Metric'!Y258="","",(ROUND((CONVERT('Backend Calcs Metric'!Y258,"ft3","m3")),2)))</f>
        <v/>
      </c>
      <c r="J257" s="94" t="str">
        <f>IF('Backend Calcs Metric'!AA258="","",(ROUND((CONVERT('Backend Calcs Metric'!Z258,"ft","m")),5)))</f>
        <v/>
      </c>
    </row>
    <row r="258" spans="1:10" x14ac:dyDescent="0.25">
      <c r="A258" s="96" t="str">
        <f>IF('Backend Calcs Metric'!P259="","",(ROUND((CONVERT('Backend Calcs Metric'!P259,"in","mm")),0)))</f>
        <v/>
      </c>
      <c r="B258" s="94" t="str">
        <f>IF('Backend Calcs Metric'!S259="","",(ROUND((CONVERT('Backend Calcs Metric'!S259,"ft3","m3")),5)))</f>
        <v/>
      </c>
      <c r="C258" s="94" t="str">
        <f>IF('Backend Calcs Metric'!T259="","",(ROUND((CONVERT('Backend Calcs Metric'!T259,"ft3","m3")),5)))</f>
        <v/>
      </c>
      <c r="D258" s="94" t="str">
        <f>IF('Backend Calcs Metric'!U259="","",(ROUND((CONVERT('Backend Calcs Metric'!U259,"ft3","m3")),5)))</f>
        <v/>
      </c>
      <c r="E258" s="94" t="str">
        <f>IF('Backend Calcs Metric'!V259="","",(ROUND((CONVERT('Backend Calcs Metric'!V259,"ft3","m3")),5)))</f>
        <v/>
      </c>
      <c r="F258" s="94" t="e">
        <f>IF('Backend Calcs Metric'!W259="","",(ROUND((CONVERT('Backend Calcs Metric'!W259,"ft3","m3")),5)))</f>
        <v>#VALUE!</v>
      </c>
      <c r="G258" s="94" t="str">
        <f>IF('Backend Calcs Metric'!X259="","",(ROUND((CONVERT('Backend Calcs Metric'!X259,"ft3","m3")),5)))</f>
        <v/>
      </c>
      <c r="H258" s="94" t="str">
        <f>IF('Backend Calcs Metric'!Y259="","",(ROUND((CONVERT('Backend Calcs Metric'!Y259,"ft3","m3")),5)))</f>
        <v/>
      </c>
      <c r="I258" s="94" t="str">
        <f>IF('Backend Calcs Metric'!Y259="","",(ROUND((CONVERT('Backend Calcs Metric'!Y259,"ft3","m3")),2)))</f>
        <v/>
      </c>
      <c r="J258" s="94" t="str">
        <f>IF('Backend Calcs Metric'!AA259="","",(ROUND((CONVERT('Backend Calcs Metric'!Z259,"ft","m")),5)))</f>
        <v/>
      </c>
    </row>
    <row r="259" spans="1:10" x14ac:dyDescent="0.25">
      <c r="A259" s="96" t="str">
        <f>IF('Backend Calcs Metric'!P260="","",(ROUND((CONVERT('Backend Calcs Metric'!P260,"in","mm")),0)))</f>
        <v/>
      </c>
      <c r="B259" s="94" t="str">
        <f>IF('Backend Calcs Metric'!S260="","",(ROUND((CONVERT('Backend Calcs Metric'!S260,"ft3","m3")),5)))</f>
        <v/>
      </c>
      <c r="C259" s="94" t="str">
        <f>IF('Backend Calcs Metric'!T260="","",(ROUND((CONVERT('Backend Calcs Metric'!T260,"ft3","m3")),5)))</f>
        <v/>
      </c>
      <c r="D259" s="94" t="str">
        <f>IF('Backend Calcs Metric'!U260="","",(ROUND((CONVERT('Backend Calcs Metric'!U260,"ft3","m3")),5)))</f>
        <v/>
      </c>
      <c r="E259" s="94" t="str">
        <f>IF('Backend Calcs Metric'!V260="","",(ROUND((CONVERT('Backend Calcs Metric'!V260,"ft3","m3")),5)))</f>
        <v/>
      </c>
      <c r="F259" s="94" t="e">
        <f>IF('Backend Calcs Metric'!W260="","",(ROUND((CONVERT('Backend Calcs Metric'!W260,"ft3","m3")),5)))</f>
        <v>#VALUE!</v>
      </c>
      <c r="G259" s="94" t="str">
        <f>IF('Backend Calcs Metric'!X260="","",(ROUND((CONVERT('Backend Calcs Metric'!X260,"ft3","m3")),5)))</f>
        <v/>
      </c>
      <c r="H259" s="94" t="str">
        <f>IF('Backend Calcs Metric'!Y260="","",(ROUND((CONVERT('Backend Calcs Metric'!Y260,"ft3","m3")),5)))</f>
        <v/>
      </c>
      <c r="I259" s="94" t="str">
        <f>IF('Backend Calcs Metric'!Y260="","",(ROUND((CONVERT('Backend Calcs Metric'!Y260,"ft3","m3")),2)))</f>
        <v/>
      </c>
      <c r="J259" s="94" t="str">
        <f>IF('Backend Calcs Metric'!AA260="","",(ROUND((CONVERT('Backend Calcs Metric'!Z260,"ft","m")),5)))</f>
        <v/>
      </c>
    </row>
    <row r="260" spans="1:10" x14ac:dyDescent="0.25">
      <c r="A260" s="96" t="str">
        <f>IF('Backend Calcs Metric'!P261="","",(ROUND((CONVERT('Backend Calcs Metric'!P261,"in","mm")),0)))</f>
        <v/>
      </c>
      <c r="B260" s="94" t="str">
        <f>IF('Backend Calcs Metric'!S261="","",(ROUND((CONVERT('Backend Calcs Metric'!S261,"ft3","m3")),5)))</f>
        <v/>
      </c>
      <c r="C260" s="94" t="str">
        <f>IF('Backend Calcs Metric'!T261="","",(ROUND((CONVERT('Backend Calcs Metric'!T261,"ft3","m3")),5)))</f>
        <v/>
      </c>
      <c r="D260" s="94" t="str">
        <f>IF('Backend Calcs Metric'!U261="","",(ROUND((CONVERT('Backend Calcs Metric'!U261,"ft3","m3")),5)))</f>
        <v/>
      </c>
      <c r="E260" s="94" t="str">
        <f>IF('Backend Calcs Metric'!V261="","",(ROUND((CONVERT('Backend Calcs Metric'!V261,"ft3","m3")),5)))</f>
        <v/>
      </c>
      <c r="F260" s="94" t="e">
        <f>IF('Backend Calcs Metric'!W261="","",(ROUND((CONVERT('Backend Calcs Metric'!W261,"ft3","m3")),5)))</f>
        <v>#VALUE!</v>
      </c>
      <c r="G260" s="94" t="str">
        <f>IF('Backend Calcs Metric'!X261="","",(ROUND((CONVERT('Backend Calcs Metric'!X261,"ft3","m3")),5)))</f>
        <v/>
      </c>
      <c r="H260" s="94" t="str">
        <f>IF('Backend Calcs Metric'!Y261="","",(ROUND((CONVERT('Backend Calcs Metric'!Y261,"ft3","m3")),5)))</f>
        <v/>
      </c>
      <c r="I260" s="94" t="str">
        <f>IF('Backend Calcs Metric'!Y261="","",(ROUND((CONVERT('Backend Calcs Metric'!Y261,"ft3","m3")),2)))</f>
        <v/>
      </c>
      <c r="J260" s="94" t="str">
        <f>IF('Backend Calcs Metric'!AA261="","",(ROUND((CONVERT('Backend Calcs Metric'!Z261,"ft","m")),5)))</f>
        <v/>
      </c>
    </row>
    <row r="261" spans="1:10" x14ac:dyDescent="0.25">
      <c r="A261" s="96" t="str">
        <f>IF('Backend Calcs Metric'!P262="","",(ROUND((CONVERT('Backend Calcs Metric'!P262,"in","mm")),0)))</f>
        <v/>
      </c>
      <c r="B261" s="94" t="str">
        <f>IF('Backend Calcs Metric'!S262="","",(ROUND((CONVERT('Backend Calcs Metric'!S262,"ft3","m3")),5)))</f>
        <v/>
      </c>
      <c r="C261" s="94" t="str">
        <f>IF('Backend Calcs Metric'!T262="","",(ROUND((CONVERT('Backend Calcs Metric'!T262,"ft3","m3")),5)))</f>
        <v/>
      </c>
      <c r="D261" s="94" t="str">
        <f>IF('Backend Calcs Metric'!U262="","",(ROUND((CONVERT('Backend Calcs Metric'!U262,"ft3","m3")),5)))</f>
        <v/>
      </c>
      <c r="E261" s="94" t="str">
        <f>IF('Backend Calcs Metric'!V262="","",(ROUND((CONVERT('Backend Calcs Metric'!V262,"ft3","m3")),5)))</f>
        <v/>
      </c>
      <c r="F261" s="94" t="e">
        <f>IF('Backend Calcs Metric'!W262="","",(ROUND((CONVERT('Backend Calcs Metric'!W262,"ft3","m3")),5)))</f>
        <v>#VALUE!</v>
      </c>
      <c r="G261" s="94" t="str">
        <f>IF('Backend Calcs Metric'!X262="","",(ROUND((CONVERT('Backend Calcs Metric'!X262,"ft3","m3")),5)))</f>
        <v/>
      </c>
      <c r="H261" s="94" t="str">
        <f>IF('Backend Calcs Metric'!Y262="","",(ROUND((CONVERT('Backend Calcs Metric'!Y262,"ft3","m3")),5)))</f>
        <v/>
      </c>
      <c r="I261" s="94" t="str">
        <f>IF('Backend Calcs Metric'!Y262="","",(ROUND((CONVERT('Backend Calcs Metric'!Y262,"ft3","m3")),2)))</f>
        <v/>
      </c>
      <c r="J261" s="94" t="str">
        <f>IF('Backend Calcs Metric'!AA262="","",(ROUND((CONVERT('Backend Calcs Metric'!Z262,"ft","m")),5)))</f>
        <v/>
      </c>
    </row>
    <row r="262" spans="1:10" x14ac:dyDescent="0.25">
      <c r="A262" s="96" t="str">
        <f>IF('Backend Calcs Metric'!P263="","",(ROUND((CONVERT('Backend Calcs Metric'!P263,"in","mm")),0)))</f>
        <v/>
      </c>
      <c r="B262" s="94" t="str">
        <f>IF('Backend Calcs Metric'!S263="","",(ROUND((CONVERT('Backend Calcs Metric'!S263,"ft3","m3")),5)))</f>
        <v/>
      </c>
      <c r="C262" s="94" t="str">
        <f>IF('Backend Calcs Metric'!T263="","",(ROUND((CONVERT('Backend Calcs Metric'!T263,"ft3","m3")),5)))</f>
        <v/>
      </c>
      <c r="D262" s="94" t="str">
        <f>IF('Backend Calcs Metric'!U263="","",(ROUND((CONVERT('Backend Calcs Metric'!U263,"ft3","m3")),5)))</f>
        <v/>
      </c>
      <c r="E262" s="94" t="str">
        <f>IF('Backend Calcs Metric'!V263="","",(ROUND((CONVERT('Backend Calcs Metric'!V263,"ft3","m3")),5)))</f>
        <v/>
      </c>
      <c r="F262" s="94" t="e">
        <f>IF('Backend Calcs Metric'!W263="","",(ROUND((CONVERT('Backend Calcs Metric'!W263,"ft3","m3")),5)))</f>
        <v>#VALUE!</v>
      </c>
      <c r="G262" s="94" t="str">
        <f>IF('Backend Calcs Metric'!X263="","",(ROUND((CONVERT('Backend Calcs Metric'!X263,"ft3","m3")),5)))</f>
        <v/>
      </c>
      <c r="H262" s="94" t="str">
        <f>IF('Backend Calcs Metric'!Y263="","",(ROUND((CONVERT('Backend Calcs Metric'!Y263,"ft3","m3")),5)))</f>
        <v/>
      </c>
      <c r="I262" s="94" t="str">
        <f>IF('Backend Calcs Metric'!Y263="","",(ROUND((CONVERT('Backend Calcs Metric'!Y263,"ft3","m3")),2)))</f>
        <v/>
      </c>
      <c r="J262" s="94" t="str">
        <f>IF('Backend Calcs Metric'!AA263="","",(ROUND((CONVERT('Backend Calcs Metric'!Z263,"ft","m")),5)))</f>
        <v/>
      </c>
    </row>
    <row r="263" spans="1:10" x14ac:dyDescent="0.25">
      <c r="A263" s="96" t="str">
        <f>IF('Backend Calcs Metric'!P264="","",(ROUND((CONVERT('Backend Calcs Metric'!P264,"in","mm")),0)))</f>
        <v/>
      </c>
      <c r="B263" s="94" t="str">
        <f>IF('Backend Calcs Metric'!S264="","",(ROUND((CONVERT('Backend Calcs Metric'!S264,"ft3","m3")),5)))</f>
        <v/>
      </c>
      <c r="C263" s="94" t="str">
        <f>IF('Backend Calcs Metric'!T264="","",(ROUND((CONVERT('Backend Calcs Metric'!T264,"ft3","m3")),5)))</f>
        <v/>
      </c>
      <c r="D263" s="94" t="str">
        <f>IF('Backend Calcs Metric'!U264="","",(ROUND((CONVERT('Backend Calcs Metric'!U264,"ft3","m3")),5)))</f>
        <v/>
      </c>
      <c r="E263" s="94" t="str">
        <f>IF('Backend Calcs Metric'!V264="","",(ROUND((CONVERT('Backend Calcs Metric'!V264,"ft3","m3")),5)))</f>
        <v/>
      </c>
      <c r="F263" s="94" t="e">
        <f>IF('Backend Calcs Metric'!W264="","",(ROUND((CONVERT('Backend Calcs Metric'!W264,"ft3","m3")),5)))</f>
        <v>#VALUE!</v>
      </c>
      <c r="G263" s="94" t="str">
        <f>IF('Backend Calcs Metric'!X264="","",(ROUND((CONVERT('Backend Calcs Metric'!X264,"ft3","m3")),5)))</f>
        <v/>
      </c>
      <c r="H263" s="94" t="str">
        <f>IF('Backend Calcs Metric'!Y264="","",(ROUND((CONVERT('Backend Calcs Metric'!Y264,"ft3","m3")),5)))</f>
        <v/>
      </c>
      <c r="I263" s="94" t="str">
        <f>IF('Backend Calcs Metric'!Y264="","",(ROUND((CONVERT('Backend Calcs Metric'!Y264,"ft3","m3")),2)))</f>
        <v/>
      </c>
      <c r="J263" s="94" t="str">
        <f>IF('Backend Calcs Metric'!AA264="","",(ROUND((CONVERT('Backend Calcs Metric'!Z264,"ft","m")),5)))</f>
        <v/>
      </c>
    </row>
    <row r="264" spans="1:10" x14ac:dyDescent="0.25">
      <c r="A264" s="96" t="str">
        <f>IF('Backend Calcs Metric'!P265="","",(ROUND((CONVERT('Backend Calcs Metric'!P265,"in","mm")),0)))</f>
        <v/>
      </c>
      <c r="B264" s="94" t="str">
        <f>IF('Backend Calcs Metric'!S265="","",(ROUND((CONVERT('Backend Calcs Metric'!S265,"ft3","m3")),5)))</f>
        <v/>
      </c>
      <c r="C264" s="94" t="str">
        <f>IF('Backend Calcs Metric'!T265="","",(ROUND((CONVERT('Backend Calcs Metric'!T265,"ft3","m3")),5)))</f>
        <v/>
      </c>
      <c r="D264" s="94" t="str">
        <f>IF('Backend Calcs Metric'!U265="","",(ROUND((CONVERT('Backend Calcs Metric'!U265,"ft3","m3")),5)))</f>
        <v/>
      </c>
      <c r="E264" s="94" t="str">
        <f>IF('Backend Calcs Metric'!V265="","",(ROUND((CONVERT('Backend Calcs Metric'!V265,"ft3","m3")),5)))</f>
        <v/>
      </c>
      <c r="F264" s="94" t="e">
        <f>IF('Backend Calcs Metric'!W265="","",(ROUND((CONVERT('Backend Calcs Metric'!W265,"ft3","m3")),5)))</f>
        <v>#VALUE!</v>
      </c>
      <c r="G264" s="94" t="str">
        <f>IF('Backend Calcs Metric'!X265="","",(ROUND((CONVERT('Backend Calcs Metric'!X265,"ft3","m3")),5)))</f>
        <v/>
      </c>
      <c r="H264" s="94" t="str">
        <f>IF('Backend Calcs Metric'!Y265="","",(ROUND((CONVERT('Backend Calcs Metric'!Y265,"ft3","m3")),5)))</f>
        <v/>
      </c>
      <c r="I264" s="94" t="str">
        <f>IF('Backend Calcs Metric'!Y265="","",(ROUND((CONVERT('Backend Calcs Metric'!Y265,"ft3","m3")),2)))</f>
        <v/>
      </c>
      <c r="J264" s="94" t="str">
        <f>IF('Backend Calcs Metric'!AA265="","",(ROUND((CONVERT('Backend Calcs Metric'!Z265,"ft","m")),5)))</f>
        <v/>
      </c>
    </row>
    <row r="265" spans="1:10" x14ac:dyDescent="0.25">
      <c r="A265" s="96" t="str">
        <f>IF('Backend Calcs Metric'!P266="","",(ROUND((CONVERT('Backend Calcs Metric'!P266,"in","mm")),0)))</f>
        <v/>
      </c>
      <c r="B265" s="94" t="str">
        <f>IF('Backend Calcs Metric'!S266="","",(ROUND((CONVERT('Backend Calcs Metric'!S266,"ft3","m3")),5)))</f>
        <v/>
      </c>
      <c r="C265" s="94" t="str">
        <f>IF('Backend Calcs Metric'!T266="","",(ROUND((CONVERT('Backend Calcs Metric'!T266,"ft3","m3")),5)))</f>
        <v/>
      </c>
      <c r="D265" s="94" t="str">
        <f>IF('Backend Calcs Metric'!U266="","",(ROUND((CONVERT('Backend Calcs Metric'!U266,"ft3","m3")),5)))</f>
        <v/>
      </c>
      <c r="E265" s="94" t="str">
        <f>IF('Backend Calcs Metric'!V266="","",(ROUND((CONVERT('Backend Calcs Metric'!V266,"ft3","m3")),5)))</f>
        <v/>
      </c>
      <c r="F265" s="94" t="e">
        <f>IF('Backend Calcs Metric'!W266="","",(ROUND((CONVERT('Backend Calcs Metric'!W266,"ft3","m3")),5)))</f>
        <v>#VALUE!</v>
      </c>
      <c r="G265" s="94" t="str">
        <f>IF('Backend Calcs Metric'!X266="","",(ROUND((CONVERT('Backend Calcs Metric'!X266,"ft3","m3")),5)))</f>
        <v/>
      </c>
      <c r="H265" s="94" t="str">
        <f>IF('Backend Calcs Metric'!Y266="","",(ROUND((CONVERT('Backend Calcs Metric'!Y266,"ft3","m3")),5)))</f>
        <v/>
      </c>
      <c r="I265" s="94" t="str">
        <f>IF('Backend Calcs Metric'!Y266="","",(ROUND((CONVERT('Backend Calcs Metric'!Y266,"ft3","m3")),2)))</f>
        <v/>
      </c>
      <c r="J265" s="94" t="str">
        <f>IF('Backend Calcs Metric'!AA266="","",(ROUND((CONVERT('Backend Calcs Metric'!Z266,"ft","m")),5)))</f>
        <v/>
      </c>
    </row>
    <row r="266" spans="1:10" x14ac:dyDescent="0.25">
      <c r="A266" s="96" t="str">
        <f>IF('Backend Calcs Metric'!P267="","",(ROUND((CONVERT('Backend Calcs Metric'!P267,"in","mm")),0)))</f>
        <v/>
      </c>
      <c r="B266" s="94" t="str">
        <f>IF('Backend Calcs Metric'!S267="","",(ROUND((CONVERT('Backend Calcs Metric'!S267,"ft3","m3")),5)))</f>
        <v/>
      </c>
      <c r="C266" s="94" t="str">
        <f>IF('Backend Calcs Metric'!T267="","",(ROUND((CONVERT('Backend Calcs Metric'!T267,"ft3","m3")),5)))</f>
        <v/>
      </c>
      <c r="D266" s="94" t="str">
        <f>IF('Backend Calcs Metric'!U267="","",(ROUND((CONVERT('Backend Calcs Metric'!U267,"ft3","m3")),5)))</f>
        <v/>
      </c>
      <c r="E266" s="94" t="str">
        <f>IF('Backend Calcs Metric'!V267="","",(ROUND((CONVERT('Backend Calcs Metric'!V267,"ft3","m3")),5)))</f>
        <v/>
      </c>
      <c r="F266" s="94" t="e">
        <f>IF('Backend Calcs Metric'!W267="","",(ROUND((CONVERT('Backend Calcs Metric'!W267,"ft3","m3")),5)))</f>
        <v>#VALUE!</v>
      </c>
      <c r="G266" s="94" t="str">
        <f>IF('Backend Calcs Metric'!X267="","",(ROUND((CONVERT('Backend Calcs Metric'!X267,"ft3","m3")),5)))</f>
        <v/>
      </c>
      <c r="H266" s="94" t="str">
        <f>IF('Backend Calcs Metric'!Y267="","",(ROUND((CONVERT('Backend Calcs Metric'!Y267,"ft3","m3")),5)))</f>
        <v/>
      </c>
      <c r="I266" s="94" t="str">
        <f>IF('Backend Calcs Metric'!Y267="","",(ROUND((CONVERT('Backend Calcs Metric'!Y267,"ft3","m3")),2)))</f>
        <v/>
      </c>
      <c r="J266" s="94" t="str">
        <f>IF('Backend Calcs Metric'!AA267="","",(ROUND((CONVERT('Backend Calcs Metric'!Z267,"ft","m")),5)))</f>
        <v/>
      </c>
    </row>
    <row r="267" spans="1:10" x14ac:dyDescent="0.25">
      <c r="A267" s="96" t="str">
        <f>IF('Backend Calcs Metric'!P268="","",(ROUND((CONVERT('Backend Calcs Metric'!P268,"in","mm")),0)))</f>
        <v/>
      </c>
      <c r="B267" s="94" t="str">
        <f>IF('Backend Calcs Metric'!S268="","",(ROUND((CONVERT('Backend Calcs Metric'!S268,"ft3","m3")),5)))</f>
        <v/>
      </c>
      <c r="C267" s="94" t="str">
        <f>IF('Backend Calcs Metric'!T268="","",(ROUND((CONVERT('Backend Calcs Metric'!T268,"ft3","m3")),5)))</f>
        <v/>
      </c>
      <c r="D267" s="94" t="str">
        <f>IF('Backend Calcs Metric'!U268="","",(ROUND((CONVERT('Backend Calcs Metric'!U268,"ft3","m3")),5)))</f>
        <v/>
      </c>
      <c r="E267" s="94" t="str">
        <f>IF('Backend Calcs Metric'!V268="","",(ROUND((CONVERT('Backend Calcs Metric'!V268,"ft3","m3")),5)))</f>
        <v/>
      </c>
      <c r="F267" s="94" t="e">
        <f>IF('Backend Calcs Metric'!W268="","",(ROUND((CONVERT('Backend Calcs Metric'!W268,"ft3","m3")),5)))</f>
        <v>#VALUE!</v>
      </c>
      <c r="G267" s="94" t="str">
        <f>IF('Backend Calcs Metric'!X268="","",(ROUND((CONVERT('Backend Calcs Metric'!X268,"ft3","m3")),5)))</f>
        <v/>
      </c>
      <c r="H267" s="94" t="str">
        <f>IF('Backend Calcs Metric'!Y268="","",(ROUND((CONVERT('Backend Calcs Metric'!Y268,"ft3","m3")),5)))</f>
        <v/>
      </c>
      <c r="I267" s="94" t="str">
        <f>IF('Backend Calcs Metric'!Y268="","",(ROUND((CONVERT('Backend Calcs Metric'!Y268,"ft3","m3")),2)))</f>
        <v/>
      </c>
      <c r="J267" s="94" t="str">
        <f>IF('Backend Calcs Metric'!AA268="","",(ROUND((CONVERT('Backend Calcs Metric'!Z268,"ft","m")),5)))</f>
        <v/>
      </c>
    </row>
    <row r="268" spans="1:10" x14ac:dyDescent="0.25">
      <c r="A268" s="96" t="str">
        <f>IF('Backend Calcs Metric'!P269="","",(ROUND((CONVERT('Backend Calcs Metric'!P269,"in","mm")),0)))</f>
        <v/>
      </c>
      <c r="B268" s="94" t="str">
        <f>IF('Backend Calcs Metric'!S269="","",(ROUND((CONVERT('Backend Calcs Metric'!S269,"ft3","m3")),5)))</f>
        <v/>
      </c>
      <c r="C268" s="94" t="str">
        <f>IF('Backend Calcs Metric'!T269="","",(ROUND((CONVERT('Backend Calcs Metric'!T269,"ft3","m3")),5)))</f>
        <v/>
      </c>
      <c r="D268" s="94" t="str">
        <f>IF('Backend Calcs Metric'!U269="","",(ROUND((CONVERT('Backend Calcs Metric'!U269,"ft3","m3")),5)))</f>
        <v/>
      </c>
      <c r="E268" s="94" t="str">
        <f>IF('Backend Calcs Metric'!V269="","",(ROUND((CONVERT('Backend Calcs Metric'!V269,"ft3","m3")),5)))</f>
        <v/>
      </c>
      <c r="F268" s="94" t="e">
        <f>IF('Backend Calcs Metric'!W269="","",(ROUND((CONVERT('Backend Calcs Metric'!W269,"ft3","m3")),5)))</f>
        <v>#VALUE!</v>
      </c>
      <c r="G268" s="94" t="str">
        <f>IF('Backend Calcs Metric'!X269="","",(ROUND((CONVERT('Backend Calcs Metric'!X269,"ft3","m3")),5)))</f>
        <v/>
      </c>
      <c r="H268" s="94" t="str">
        <f>IF('Backend Calcs Metric'!Y269="","",(ROUND((CONVERT('Backend Calcs Metric'!Y269,"ft3","m3")),5)))</f>
        <v/>
      </c>
      <c r="I268" s="94" t="str">
        <f>IF('Backend Calcs Metric'!Y269="","",(ROUND((CONVERT('Backend Calcs Metric'!Y269,"ft3","m3")),2)))</f>
        <v/>
      </c>
      <c r="J268" s="94" t="str">
        <f>IF('Backend Calcs Metric'!AA269="","",(ROUND((CONVERT('Backend Calcs Metric'!Z269,"ft","m")),5)))</f>
        <v/>
      </c>
    </row>
    <row r="269" spans="1:10" x14ac:dyDescent="0.25">
      <c r="A269" s="96" t="str">
        <f>IF('Backend Calcs Metric'!P270="","",(ROUND((CONVERT('Backend Calcs Metric'!P270,"in","mm")),0)))</f>
        <v/>
      </c>
      <c r="B269" s="94" t="str">
        <f>IF('Backend Calcs Metric'!S270="","",(ROUND((CONVERT('Backend Calcs Metric'!S270,"ft3","m3")),5)))</f>
        <v/>
      </c>
      <c r="C269" s="94" t="str">
        <f>IF('Backend Calcs Metric'!T270="","",(ROUND((CONVERT('Backend Calcs Metric'!T270,"ft3","m3")),5)))</f>
        <v/>
      </c>
      <c r="D269" s="94" t="str">
        <f>IF('Backend Calcs Metric'!U270="","",(ROUND((CONVERT('Backend Calcs Metric'!U270,"ft3","m3")),5)))</f>
        <v/>
      </c>
      <c r="E269" s="94" t="str">
        <f>IF('Backend Calcs Metric'!V270="","",(ROUND((CONVERT('Backend Calcs Metric'!V270,"ft3","m3")),5)))</f>
        <v/>
      </c>
      <c r="F269" s="94" t="e">
        <f>IF('Backend Calcs Metric'!W270="","",(ROUND((CONVERT('Backend Calcs Metric'!W270,"ft3","m3")),5)))</f>
        <v>#VALUE!</v>
      </c>
      <c r="G269" s="94" t="str">
        <f>IF('Backend Calcs Metric'!X270="","",(ROUND((CONVERT('Backend Calcs Metric'!X270,"ft3","m3")),5)))</f>
        <v/>
      </c>
      <c r="H269" s="94" t="str">
        <f>IF('Backend Calcs Metric'!Y270="","",(ROUND((CONVERT('Backend Calcs Metric'!Y270,"ft3","m3")),5)))</f>
        <v/>
      </c>
      <c r="I269" s="94" t="str">
        <f>IF('Backend Calcs Metric'!Y270="","",(ROUND((CONVERT('Backend Calcs Metric'!Y270,"ft3","m3")),2)))</f>
        <v/>
      </c>
      <c r="J269" s="94" t="str">
        <f>IF('Backend Calcs Metric'!AA270="","",(ROUND((CONVERT('Backend Calcs Metric'!Z270,"ft","m")),5)))</f>
        <v/>
      </c>
    </row>
    <row r="270" spans="1:10" x14ac:dyDescent="0.25">
      <c r="A270" s="96" t="str">
        <f>IF('Backend Calcs Metric'!P271="","",(ROUND((CONVERT('Backend Calcs Metric'!P271,"in","mm")),0)))</f>
        <v/>
      </c>
      <c r="B270" s="94" t="str">
        <f>IF('Backend Calcs Metric'!S271="","",(ROUND((CONVERT('Backend Calcs Metric'!S271,"ft3","m3")),5)))</f>
        <v/>
      </c>
      <c r="C270" s="94" t="str">
        <f>IF('Backend Calcs Metric'!T271="","",(ROUND((CONVERT('Backend Calcs Metric'!T271,"ft3","m3")),5)))</f>
        <v/>
      </c>
      <c r="D270" s="94" t="str">
        <f>IF('Backend Calcs Metric'!U271="","",(ROUND((CONVERT('Backend Calcs Metric'!U271,"ft3","m3")),5)))</f>
        <v/>
      </c>
      <c r="E270" s="94" t="str">
        <f>IF('Backend Calcs Metric'!V271="","",(ROUND((CONVERT('Backend Calcs Metric'!V271,"ft3","m3")),5)))</f>
        <v/>
      </c>
      <c r="F270" s="94" t="e">
        <f>IF('Backend Calcs Metric'!W271="","",(ROUND((CONVERT('Backend Calcs Metric'!W271,"ft3","m3")),5)))</f>
        <v>#VALUE!</v>
      </c>
      <c r="G270" s="94" t="str">
        <f>IF('Backend Calcs Metric'!X271="","",(ROUND((CONVERT('Backend Calcs Metric'!X271,"ft3","m3")),5)))</f>
        <v/>
      </c>
      <c r="H270" s="94" t="str">
        <f>IF('Backend Calcs Metric'!Y271="","",(ROUND((CONVERT('Backend Calcs Metric'!Y271,"ft3","m3")),5)))</f>
        <v/>
      </c>
      <c r="I270" s="94" t="str">
        <f>IF('Backend Calcs Metric'!Y271="","",(ROUND((CONVERT('Backend Calcs Metric'!Y271,"ft3","m3")),2)))</f>
        <v/>
      </c>
      <c r="J270" s="94" t="str">
        <f>IF('Backend Calcs Metric'!AA271="","",(ROUND((CONVERT('Backend Calcs Metric'!Z271,"ft","m")),5)))</f>
        <v/>
      </c>
    </row>
    <row r="271" spans="1:10" x14ac:dyDescent="0.25">
      <c r="A271" s="96" t="str">
        <f>IF('Backend Calcs Metric'!P272="","",(ROUND((CONVERT('Backend Calcs Metric'!P272,"in","mm")),0)))</f>
        <v/>
      </c>
      <c r="B271" s="94" t="str">
        <f>IF('Backend Calcs Metric'!S272="","",(ROUND((CONVERT('Backend Calcs Metric'!S272,"ft3","m3")),5)))</f>
        <v/>
      </c>
      <c r="C271" s="94" t="str">
        <f>IF('Backend Calcs Metric'!T272="","",(ROUND((CONVERT('Backend Calcs Metric'!T272,"ft3","m3")),5)))</f>
        <v/>
      </c>
      <c r="D271" s="94" t="str">
        <f>IF('Backend Calcs Metric'!U272="","",(ROUND((CONVERT('Backend Calcs Metric'!U272,"ft3","m3")),5)))</f>
        <v/>
      </c>
      <c r="E271" s="94" t="str">
        <f>IF('Backend Calcs Metric'!V272="","",(ROUND((CONVERT('Backend Calcs Metric'!V272,"ft3","m3")),5)))</f>
        <v/>
      </c>
      <c r="F271" s="94" t="e">
        <f>IF('Backend Calcs Metric'!W272="","",(ROUND((CONVERT('Backend Calcs Metric'!W272,"ft3","m3")),5)))</f>
        <v>#VALUE!</v>
      </c>
      <c r="G271" s="94" t="str">
        <f>IF('Backend Calcs Metric'!X272="","",(ROUND((CONVERT('Backend Calcs Metric'!X272,"ft3","m3")),5)))</f>
        <v/>
      </c>
      <c r="H271" s="94" t="str">
        <f>IF('Backend Calcs Metric'!Y272="","",(ROUND((CONVERT('Backend Calcs Metric'!Y272,"ft3","m3")),5)))</f>
        <v/>
      </c>
      <c r="I271" s="94" t="str">
        <f>IF('Backend Calcs Metric'!Y272="","",(ROUND((CONVERT('Backend Calcs Metric'!Y272,"ft3","m3")),2)))</f>
        <v/>
      </c>
      <c r="J271" s="94" t="str">
        <f>IF('Backend Calcs Metric'!AA272="","",(ROUND((CONVERT('Backend Calcs Metric'!Z272,"ft","m")),5)))</f>
        <v/>
      </c>
    </row>
    <row r="272" spans="1:10" x14ac:dyDescent="0.25">
      <c r="A272" s="96" t="str">
        <f>IF('Backend Calcs Metric'!P273="","",(ROUND((CONVERT('Backend Calcs Metric'!P273,"in","mm")),0)))</f>
        <v/>
      </c>
      <c r="B272" s="94" t="str">
        <f>IF('Backend Calcs Metric'!S273="","",(ROUND((CONVERT('Backend Calcs Metric'!S273,"ft3","m3")),5)))</f>
        <v/>
      </c>
      <c r="C272" s="94" t="str">
        <f>IF('Backend Calcs Metric'!T273="","",(ROUND((CONVERT('Backend Calcs Metric'!T273,"ft3","m3")),5)))</f>
        <v/>
      </c>
      <c r="D272" s="94" t="str">
        <f>IF('Backend Calcs Metric'!U273="","",(ROUND((CONVERT('Backend Calcs Metric'!U273,"ft3","m3")),5)))</f>
        <v/>
      </c>
      <c r="E272" s="94" t="str">
        <f>IF('Backend Calcs Metric'!V273="","",(ROUND((CONVERT('Backend Calcs Metric'!V273,"ft3","m3")),5)))</f>
        <v/>
      </c>
      <c r="F272" s="94" t="e">
        <f>IF('Backend Calcs Metric'!W273="","",(ROUND((CONVERT('Backend Calcs Metric'!W273,"ft3","m3")),5)))</f>
        <v>#VALUE!</v>
      </c>
      <c r="G272" s="94" t="str">
        <f>IF('Backend Calcs Metric'!X273="","",(ROUND((CONVERT('Backend Calcs Metric'!X273,"ft3","m3")),5)))</f>
        <v/>
      </c>
      <c r="H272" s="94" t="str">
        <f>IF('Backend Calcs Metric'!Y273="","",(ROUND((CONVERT('Backend Calcs Metric'!Y273,"ft3","m3")),5)))</f>
        <v/>
      </c>
      <c r="I272" s="94" t="str">
        <f>IF('Backend Calcs Metric'!Y273="","",(ROUND((CONVERT('Backend Calcs Metric'!Y273,"ft3","m3")),2)))</f>
        <v/>
      </c>
      <c r="J272" s="94" t="str">
        <f>IF('Backend Calcs Metric'!AA273="","",(ROUND((CONVERT('Backend Calcs Metric'!Z273,"ft","m")),5)))</f>
        <v/>
      </c>
    </row>
    <row r="273" spans="1:10" x14ac:dyDescent="0.25">
      <c r="A273" s="96" t="str">
        <f>IF('Backend Calcs Metric'!P274="","",(ROUND((CONVERT('Backend Calcs Metric'!P274,"in","mm")),0)))</f>
        <v/>
      </c>
      <c r="B273" s="94" t="str">
        <f>IF('Backend Calcs Metric'!S274="","",(ROUND((CONVERT('Backend Calcs Metric'!S274,"ft3","m3")),5)))</f>
        <v/>
      </c>
      <c r="C273" s="94" t="str">
        <f>IF('Backend Calcs Metric'!T274="","",(ROUND((CONVERT('Backend Calcs Metric'!T274,"ft3","m3")),5)))</f>
        <v/>
      </c>
      <c r="D273" s="94" t="str">
        <f>IF('Backend Calcs Metric'!U274="","",(ROUND((CONVERT('Backend Calcs Metric'!U274,"ft3","m3")),5)))</f>
        <v/>
      </c>
      <c r="E273" s="94" t="str">
        <f>IF('Backend Calcs Metric'!V274="","",(ROUND((CONVERT('Backend Calcs Metric'!V274,"ft3","m3")),5)))</f>
        <v/>
      </c>
      <c r="F273" s="94" t="e">
        <f>IF('Backend Calcs Metric'!W274="","",(ROUND((CONVERT('Backend Calcs Metric'!W274,"ft3","m3")),5)))</f>
        <v>#VALUE!</v>
      </c>
      <c r="G273" s="94" t="str">
        <f>IF('Backend Calcs Metric'!X274="","",(ROUND((CONVERT('Backend Calcs Metric'!X274,"ft3","m3")),5)))</f>
        <v/>
      </c>
      <c r="H273" s="94" t="str">
        <f>IF('Backend Calcs Metric'!Y274="","",(ROUND((CONVERT('Backend Calcs Metric'!Y274,"ft3","m3")),5)))</f>
        <v/>
      </c>
      <c r="I273" s="94" t="str">
        <f>IF('Backend Calcs Metric'!Y274="","",(ROUND((CONVERT('Backend Calcs Metric'!Y274,"ft3","m3")),2)))</f>
        <v/>
      </c>
      <c r="J273" s="94" t="str">
        <f>IF('Backend Calcs Metric'!AA274="","",(ROUND((CONVERT('Backend Calcs Metric'!Z274,"ft","m")),5)))</f>
        <v/>
      </c>
    </row>
    <row r="274" spans="1:10" x14ac:dyDescent="0.25">
      <c r="A274" s="96" t="str">
        <f>IF('Backend Calcs Metric'!P275="","",(ROUND((CONVERT('Backend Calcs Metric'!P275,"in","mm")),0)))</f>
        <v/>
      </c>
      <c r="B274" s="94" t="str">
        <f>IF('Backend Calcs Metric'!S275="","",(ROUND((CONVERT('Backend Calcs Metric'!S275,"ft3","m3")),5)))</f>
        <v/>
      </c>
      <c r="C274" s="94" t="str">
        <f>IF('Backend Calcs Metric'!T275="","",(ROUND((CONVERT('Backend Calcs Metric'!T275,"ft3","m3")),5)))</f>
        <v/>
      </c>
      <c r="D274" s="94" t="str">
        <f>IF('Backend Calcs Metric'!U275="","",(ROUND((CONVERT('Backend Calcs Metric'!U275,"ft3","m3")),5)))</f>
        <v/>
      </c>
      <c r="E274" s="94" t="str">
        <f>IF('Backend Calcs Metric'!V275="","",(ROUND((CONVERT('Backend Calcs Metric'!V275,"ft3","m3")),5)))</f>
        <v/>
      </c>
      <c r="F274" s="94" t="e">
        <f>IF('Backend Calcs Metric'!W275="","",(ROUND((CONVERT('Backend Calcs Metric'!W275,"ft3","m3")),5)))</f>
        <v>#VALUE!</v>
      </c>
      <c r="G274" s="94" t="str">
        <f>IF('Backend Calcs Metric'!X275="","",(ROUND((CONVERT('Backend Calcs Metric'!X275,"ft3","m3")),5)))</f>
        <v/>
      </c>
      <c r="H274" s="94" t="str">
        <f>IF('Backend Calcs Metric'!Y275="","",(ROUND((CONVERT('Backend Calcs Metric'!Y275,"ft3","m3")),5)))</f>
        <v/>
      </c>
      <c r="I274" s="94" t="str">
        <f>IF('Backend Calcs Metric'!Y275="","",(ROUND((CONVERT('Backend Calcs Metric'!Y275,"ft3","m3")),2)))</f>
        <v/>
      </c>
      <c r="J274" s="94" t="str">
        <f>IF('Backend Calcs Metric'!AA275="","",(ROUND((CONVERT('Backend Calcs Metric'!Z275,"ft","m")),5)))</f>
        <v/>
      </c>
    </row>
    <row r="275" spans="1:10" x14ac:dyDescent="0.25">
      <c r="A275" s="96" t="str">
        <f>IF('Backend Calcs Metric'!P276="","",(ROUND((CONVERT('Backend Calcs Metric'!P276,"in","mm")),0)))</f>
        <v/>
      </c>
      <c r="B275" s="94" t="str">
        <f>IF('Backend Calcs Metric'!S276="","",(ROUND((CONVERT('Backend Calcs Metric'!S276,"ft3","m3")),5)))</f>
        <v/>
      </c>
      <c r="C275" s="94" t="str">
        <f>IF('Backend Calcs Metric'!T276="","",(ROUND((CONVERT('Backend Calcs Metric'!T276,"ft3","m3")),5)))</f>
        <v/>
      </c>
      <c r="D275" s="94" t="str">
        <f>IF('Backend Calcs Metric'!U276="","",(ROUND((CONVERT('Backend Calcs Metric'!U276,"ft3","m3")),5)))</f>
        <v/>
      </c>
      <c r="E275" s="94" t="str">
        <f>IF('Backend Calcs Metric'!V276="","",(ROUND((CONVERT('Backend Calcs Metric'!V276,"ft3","m3")),5)))</f>
        <v/>
      </c>
      <c r="F275" s="94" t="e">
        <f>IF('Backend Calcs Metric'!W276="","",(ROUND((CONVERT('Backend Calcs Metric'!W276,"ft3","m3")),5)))</f>
        <v>#VALUE!</v>
      </c>
      <c r="G275" s="94" t="str">
        <f>IF('Backend Calcs Metric'!X276="","",(ROUND((CONVERT('Backend Calcs Metric'!X276,"ft3","m3")),5)))</f>
        <v/>
      </c>
      <c r="H275" s="94" t="str">
        <f>IF('Backend Calcs Metric'!Y276="","",(ROUND((CONVERT('Backend Calcs Metric'!Y276,"ft3","m3")),5)))</f>
        <v/>
      </c>
      <c r="I275" s="94" t="str">
        <f>IF('Backend Calcs Metric'!Y276="","",(ROUND((CONVERT('Backend Calcs Metric'!Y276,"ft3","m3")),2)))</f>
        <v/>
      </c>
      <c r="J275" s="94" t="str">
        <f>IF('Backend Calcs Metric'!AA276="","",(ROUND((CONVERT('Backend Calcs Metric'!Z276,"ft","m")),5)))</f>
        <v/>
      </c>
    </row>
    <row r="276" spans="1:10" x14ac:dyDescent="0.25">
      <c r="A276" s="96" t="str">
        <f>IF('Backend Calcs Metric'!P277="","",(ROUND((CONVERT('Backend Calcs Metric'!P277,"in","mm")),0)))</f>
        <v/>
      </c>
      <c r="B276" s="94" t="str">
        <f>IF('Backend Calcs Metric'!S277="","",(ROUND((CONVERT('Backend Calcs Metric'!S277,"ft3","m3")),5)))</f>
        <v/>
      </c>
      <c r="C276" s="94" t="str">
        <f>IF('Backend Calcs Metric'!T277="","",(ROUND((CONVERT('Backend Calcs Metric'!T277,"ft3","m3")),5)))</f>
        <v/>
      </c>
      <c r="D276" s="94" t="str">
        <f>IF('Backend Calcs Metric'!U277="","",(ROUND((CONVERT('Backend Calcs Metric'!U277,"ft3","m3")),5)))</f>
        <v/>
      </c>
      <c r="E276" s="94" t="str">
        <f>IF('Backend Calcs Metric'!V277="","",(ROUND((CONVERT('Backend Calcs Metric'!V277,"ft3","m3")),5)))</f>
        <v/>
      </c>
      <c r="F276" s="94" t="e">
        <f>IF('Backend Calcs Metric'!W277="","",(ROUND((CONVERT('Backend Calcs Metric'!W277,"ft3","m3")),5)))</f>
        <v>#VALUE!</v>
      </c>
      <c r="G276" s="94" t="str">
        <f>IF('Backend Calcs Metric'!X277="","",(ROUND((CONVERT('Backend Calcs Metric'!X277,"ft3","m3")),5)))</f>
        <v/>
      </c>
      <c r="H276" s="94" t="str">
        <f>IF('Backend Calcs Metric'!Y277="","",(ROUND((CONVERT('Backend Calcs Metric'!Y277,"ft3","m3")),5)))</f>
        <v/>
      </c>
      <c r="I276" s="94" t="str">
        <f>IF('Backend Calcs Metric'!Y277="","",(ROUND((CONVERT('Backend Calcs Metric'!Y277,"ft3","m3")),2)))</f>
        <v/>
      </c>
      <c r="J276" s="94" t="str">
        <f>IF('Backend Calcs Metric'!AA277="","",(ROUND((CONVERT('Backend Calcs Metric'!Z277,"ft","m")),5)))</f>
        <v/>
      </c>
    </row>
    <row r="277" spans="1:10" x14ac:dyDescent="0.25">
      <c r="A277" s="96" t="str">
        <f>IF('Backend Calcs Metric'!P278="","",(ROUND((CONVERT('Backend Calcs Metric'!P278,"in","mm")),0)))</f>
        <v/>
      </c>
      <c r="B277" s="94" t="str">
        <f>IF('Backend Calcs Metric'!S278="","",(ROUND((CONVERT('Backend Calcs Metric'!S278,"ft3","m3")),5)))</f>
        <v/>
      </c>
      <c r="C277" s="94" t="str">
        <f>IF('Backend Calcs Metric'!T278="","",(ROUND((CONVERT('Backend Calcs Metric'!T278,"ft3","m3")),5)))</f>
        <v/>
      </c>
      <c r="D277" s="94" t="str">
        <f>IF('Backend Calcs Metric'!U278="","",(ROUND((CONVERT('Backend Calcs Metric'!U278,"ft3","m3")),5)))</f>
        <v/>
      </c>
      <c r="E277" s="94" t="str">
        <f>IF('Backend Calcs Metric'!V278="","",(ROUND((CONVERT('Backend Calcs Metric'!V278,"ft3","m3")),5)))</f>
        <v/>
      </c>
      <c r="F277" s="94" t="e">
        <f>IF('Backend Calcs Metric'!W278="","",(ROUND((CONVERT('Backend Calcs Metric'!W278,"ft3","m3")),5)))</f>
        <v>#VALUE!</v>
      </c>
      <c r="G277" s="94" t="str">
        <f>IF('Backend Calcs Metric'!X278="","",(ROUND((CONVERT('Backend Calcs Metric'!X278,"ft3","m3")),5)))</f>
        <v/>
      </c>
      <c r="H277" s="94" t="str">
        <f>IF('Backend Calcs Metric'!Y278="","",(ROUND((CONVERT('Backend Calcs Metric'!Y278,"ft3","m3")),5)))</f>
        <v/>
      </c>
      <c r="I277" s="94" t="str">
        <f>IF('Backend Calcs Metric'!Y278="","",(ROUND((CONVERT('Backend Calcs Metric'!Y278,"ft3","m3")),2)))</f>
        <v/>
      </c>
      <c r="J277" s="94" t="str">
        <f>IF('Backend Calcs Metric'!AA278="","",(ROUND((CONVERT('Backend Calcs Metric'!Z278,"ft","m")),5)))</f>
        <v/>
      </c>
    </row>
    <row r="278" spans="1:10" x14ac:dyDescent="0.25">
      <c r="A278" s="96" t="str">
        <f>IF('Backend Calcs Metric'!P279="","",(ROUND((CONVERT('Backend Calcs Metric'!P279,"in","mm")),0)))</f>
        <v/>
      </c>
      <c r="B278" s="94" t="str">
        <f>IF('Backend Calcs Metric'!S279="","",(ROUND((CONVERT('Backend Calcs Metric'!S279,"ft3","m3")),5)))</f>
        <v/>
      </c>
      <c r="C278" s="94" t="str">
        <f>IF('Backend Calcs Metric'!T279="","",(ROUND((CONVERT('Backend Calcs Metric'!T279,"ft3","m3")),5)))</f>
        <v/>
      </c>
      <c r="D278" s="94" t="str">
        <f>IF('Backend Calcs Metric'!U279="","",(ROUND((CONVERT('Backend Calcs Metric'!U279,"ft3","m3")),5)))</f>
        <v/>
      </c>
      <c r="E278" s="94" t="str">
        <f>IF('Backend Calcs Metric'!V279="","",(ROUND((CONVERT('Backend Calcs Metric'!V279,"ft3","m3")),5)))</f>
        <v/>
      </c>
      <c r="F278" s="94" t="e">
        <f>IF('Backend Calcs Metric'!W279="","",(ROUND((CONVERT('Backend Calcs Metric'!W279,"ft3","m3")),5)))</f>
        <v>#VALUE!</v>
      </c>
      <c r="G278" s="94" t="str">
        <f>IF('Backend Calcs Metric'!X279="","",(ROUND((CONVERT('Backend Calcs Metric'!X279,"ft3","m3")),5)))</f>
        <v/>
      </c>
      <c r="H278" s="94" t="str">
        <f>IF('Backend Calcs Metric'!Y279="","",(ROUND((CONVERT('Backend Calcs Metric'!Y279,"ft3","m3")),5)))</f>
        <v/>
      </c>
      <c r="I278" s="94" t="str">
        <f>IF('Backend Calcs Metric'!Y279="","",(ROUND((CONVERT('Backend Calcs Metric'!Y279,"ft3","m3")),2)))</f>
        <v/>
      </c>
      <c r="J278" s="94" t="str">
        <f>IF('Backend Calcs Metric'!AA279="","",(ROUND((CONVERT('Backend Calcs Metric'!Z279,"ft","m")),5)))</f>
        <v/>
      </c>
    </row>
    <row r="279" spans="1:10" x14ac:dyDescent="0.25">
      <c r="A279" s="96" t="str">
        <f>IF('Backend Calcs Metric'!P280="","",(ROUND((CONVERT('Backend Calcs Metric'!P280,"in","mm")),0)))</f>
        <v/>
      </c>
      <c r="B279" s="94" t="str">
        <f>IF('Backend Calcs Metric'!S280="","",(ROUND((CONVERT('Backend Calcs Metric'!S280,"ft3","m3")),5)))</f>
        <v/>
      </c>
      <c r="C279" s="94" t="str">
        <f>IF('Backend Calcs Metric'!T280="","",(ROUND((CONVERT('Backend Calcs Metric'!T280,"ft3","m3")),5)))</f>
        <v/>
      </c>
      <c r="D279" s="94" t="str">
        <f>IF('Backend Calcs Metric'!U280="","",(ROUND((CONVERT('Backend Calcs Metric'!U280,"ft3","m3")),5)))</f>
        <v/>
      </c>
      <c r="E279" s="94" t="str">
        <f>IF('Backend Calcs Metric'!V280="","",(ROUND((CONVERT('Backend Calcs Metric'!V280,"ft3","m3")),5)))</f>
        <v/>
      </c>
      <c r="F279" s="94" t="e">
        <f>IF('Backend Calcs Metric'!W280="","",(ROUND((CONVERT('Backend Calcs Metric'!W280,"ft3","m3")),5)))</f>
        <v>#VALUE!</v>
      </c>
      <c r="G279" s="94" t="str">
        <f>IF('Backend Calcs Metric'!X280="","",(ROUND((CONVERT('Backend Calcs Metric'!X280,"ft3","m3")),5)))</f>
        <v/>
      </c>
      <c r="H279" s="94" t="str">
        <f>IF('Backend Calcs Metric'!Y280="","",(ROUND((CONVERT('Backend Calcs Metric'!Y280,"ft3","m3")),5)))</f>
        <v/>
      </c>
      <c r="I279" s="94" t="str">
        <f>IF('Backend Calcs Metric'!Y280="","",(ROUND((CONVERT('Backend Calcs Metric'!Y280,"ft3","m3")),2)))</f>
        <v/>
      </c>
      <c r="J279" s="94" t="str">
        <f>IF('Backend Calcs Metric'!AA280="","",(ROUND((CONVERT('Backend Calcs Metric'!Z280,"ft","m")),5)))</f>
        <v/>
      </c>
    </row>
    <row r="280" spans="1:10" x14ac:dyDescent="0.25">
      <c r="A280" s="96" t="str">
        <f>IF('Backend Calcs Metric'!P281="","",(ROUND((CONVERT('Backend Calcs Metric'!P281,"in","mm")),0)))</f>
        <v/>
      </c>
      <c r="B280" s="94" t="str">
        <f>IF('Backend Calcs Metric'!S281="","",(ROUND((CONVERT('Backend Calcs Metric'!S281,"ft3","m3")),5)))</f>
        <v/>
      </c>
      <c r="C280" s="94" t="str">
        <f>IF('Backend Calcs Metric'!T281="","",(ROUND((CONVERT('Backend Calcs Metric'!T281,"ft3","m3")),5)))</f>
        <v/>
      </c>
      <c r="D280" s="94" t="str">
        <f>IF('Backend Calcs Metric'!U281="","",(ROUND((CONVERT('Backend Calcs Metric'!U281,"ft3","m3")),5)))</f>
        <v/>
      </c>
      <c r="E280" s="94" t="str">
        <f>IF('Backend Calcs Metric'!V281="","",(ROUND((CONVERT('Backend Calcs Metric'!V281,"ft3","m3")),5)))</f>
        <v/>
      </c>
      <c r="F280" s="94" t="e">
        <f>IF('Backend Calcs Metric'!W281="","",(ROUND((CONVERT('Backend Calcs Metric'!W281,"ft3","m3")),5)))</f>
        <v>#VALUE!</v>
      </c>
      <c r="G280" s="94" t="str">
        <f>IF('Backend Calcs Metric'!X281="","",(ROUND((CONVERT('Backend Calcs Metric'!X281,"ft3","m3")),5)))</f>
        <v/>
      </c>
      <c r="H280" s="94" t="str">
        <f>IF('Backend Calcs Metric'!Y281="","",(ROUND((CONVERT('Backend Calcs Metric'!Y281,"ft3","m3")),5)))</f>
        <v/>
      </c>
      <c r="I280" s="94" t="str">
        <f>IF('Backend Calcs Metric'!Y281="","",(ROUND((CONVERT('Backend Calcs Metric'!Y281,"ft3","m3")),2)))</f>
        <v/>
      </c>
      <c r="J280" s="94" t="str">
        <f>IF('Backend Calcs Metric'!AA281="","",(ROUND((CONVERT('Backend Calcs Metric'!Z281,"ft","m")),5)))</f>
        <v/>
      </c>
    </row>
    <row r="281" spans="1:10" x14ac:dyDescent="0.25">
      <c r="A281" s="96" t="str">
        <f>IF('Backend Calcs Metric'!P282="","",(ROUND((CONVERT('Backend Calcs Metric'!P282,"in","mm")),0)))</f>
        <v/>
      </c>
      <c r="B281" s="94" t="str">
        <f>IF('Backend Calcs Metric'!S282="","",(ROUND((CONVERT('Backend Calcs Metric'!S282,"ft3","m3")),5)))</f>
        <v/>
      </c>
      <c r="C281" s="94" t="str">
        <f>IF('Backend Calcs Metric'!T282="","",(ROUND((CONVERT('Backend Calcs Metric'!T282,"ft3","m3")),5)))</f>
        <v/>
      </c>
      <c r="D281" s="94" t="str">
        <f>IF('Backend Calcs Metric'!U282="","",(ROUND((CONVERT('Backend Calcs Metric'!U282,"ft3","m3")),5)))</f>
        <v/>
      </c>
      <c r="E281" s="94" t="str">
        <f>IF('Backend Calcs Metric'!V282="","",(ROUND((CONVERT('Backend Calcs Metric'!V282,"ft3","m3")),5)))</f>
        <v/>
      </c>
      <c r="F281" s="94" t="e">
        <f>IF('Backend Calcs Metric'!W282="","",(ROUND((CONVERT('Backend Calcs Metric'!W282,"ft3","m3")),5)))</f>
        <v>#VALUE!</v>
      </c>
      <c r="G281" s="94" t="str">
        <f>IF('Backend Calcs Metric'!X282="","",(ROUND((CONVERT('Backend Calcs Metric'!X282,"ft3","m3")),5)))</f>
        <v/>
      </c>
      <c r="H281" s="94" t="str">
        <f>IF('Backend Calcs Metric'!Y282="","",(ROUND((CONVERT('Backend Calcs Metric'!Y282,"ft3","m3")),5)))</f>
        <v/>
      </c>
      <c r="I281" s="94" t="str">
        <f>IF('Backend Calcs Metric'!Y282="","",(ROUND((CONVERT('Backend Calcs Metric'!Y282,"ft3","m3")),2)))</f>
        <v/>
      </c>
      <c r="J281" s="94" t="str">
        <f>IF('Backend Calcs Metric'!AA282="","",(ROUND((CONVERT('Backend Calcs Metric'!Z282,"ft","m")),5)))</f>
        <v/>
      </c>
    </row>
    <row r="282" spans="1:10" x14ac:dyDescent="0.25">
      <c r="A282" s="96" t="str">
        <f>IF('Backend Calcs Metric'!P283="","",(ROUND((CONVERT('Backend Calcs Metric'!P283,"in","mm")),0)))</f>
        <v/>
      </c>
      <c r="B282" s="94" t="str">
        <f>IF('Backend Calcs Metric'!S283="","",(ROUND((CONVERT('Backend Calcs Metric'!S283,"ft3","m3")),5)))</f>
        <v/>
      </c>
      <c r="C282" s="94" t="str">
        <f>IF('Backend Calcs Metric'!T283="","",(ROUND((CONVERT('Backend Calcs Metric'!T283,"ft3","m3")),5)))</f>
        <v/>
      </c>
      <c r="D282" s="94" t="str">
        <f>IF('Backend Calcs Metric'!U283="","",(ROUND((CONVERT('Backend Calcs Metric'!U283,"ft3","m3")),5)))</f>
        <v/>
      </c>
      <c r="E282" s="94" t="str">
        <f>IF('Backend Calcs Metric'!V283="","",(ROUND((CONVERT('Backend Calcs Metric'!V283,"ft3","m3")),5)))</f>
        <v/>
      </c>
      <c r="F282" s="94" t="e">
        <f>IF('Backend Calcs Metric'!W283="","",(ROUND((CONVERT('Backend Calcs Metric'!W283,"ft3","m3")),5)))</f>
        <v>#VALUE!</v>
      </c>
      <c r="G282" s="94" t="str">
        <f>IF('Backend Calcs Metric'!X283="","",(ROUND((CONVERT('Backend Calcs Metric'!X283,"ft3","m3")),5)))</f>
        <v/>
      </c>
      <c r="H282" s="94" t="str">
        <f>IF('Backend Calcs Metric'!Y283="","",(ROUND((CONVERT('Backend Calcs Metric'!Y283,"ft3","m3")),5)))</f>
        <v/>
      </c>
      <c r="I282" s="94" t="str">
        <f>IF('Backend Calcs Metric'!Y283="","",(ROUND((CONVERT('Backend Calcs Metric'!Y283,"ft3","m3")),2)))</f>
        <v/>
      </c>
      <c r="J282" s="94" t="str">
        <f>IF('Backend Calcs Metric'!AA283="","",(ROUND((CONVERT('Backend Calcs Metric'!Z283,"ft","m")),5)))</f>
        <v/>
      </c>
    </row>
    <row r="283" spans="1:10" x14ac:dyDescent="0.25">
      <c r="A283" s="96" t="str">
        <f>IF('Backend Calcs Metric'!P284="","",(ROUND((CONVERT('Backend Calcs Metric'!P284,"in","mm")),0)))</f>
        <v/>
      </c>
      <c r="B283" s="94" t="str">
        <f>IF('Backend Calcs Metric'!S284="","",(ROUND((CONVERT('Backend Calcs Metric'!S284,"ft3","m3")),5)))</f>
        <v/>
      </c>
      <c r="C283" s="94" t="str">
        <f>IF('Backend Calcs Metric'!T284="","",(ROUND((CONVERT('Backend Calcs Metric'!T284,"ft3","m3")),5)))</f>
        <v/>
      </c>
      <c r="D283" s="94" t="str">
        <f>IF('Backend Calcs Metric'!U284="","",(ROUND((CONVERT('Backend Calcs Metric'!U284,"ft3","m3")),5)))</f>
        <v/>
      </c>
      <c r="E283" s="94" t="str">
        <f>IF('Backend Calcs Metric'!V284="","",(ROUND((CONVERT('Backend Calcs Metric'!V284,"ft3","m3")),5)))</f>
        <v/>
      </c>
      <c r="F283" s="94" t="e">
        <f>IF('Backend Calcs Metric'!W284="","",(ROUND((CONVERT('Backend Calcs Metric'!W284,"ft3","m3")),5)))</f>
        <v>#VALUE!</v>
      </c>
      <c r="G283" s="94" t="str">
        <f>IF('Backend Calcs Metric'!X284="","",(ROUND((CONVERT('Backend Calcs Metric'!X284,"ft3","m3")),5)))</f>
        <v/>
      </c>
      <c r="H283" s="94" t="str">
        <f>IF('Backend Calcs Metric'!Y284="","",(ROUND((CONVERT('Backend Calcs Metric'!Y284,"ft3","m3")),5)))</f>
        <v/>
      </c>
      <c r="I283" s="94" t="str">
        <f>IF('Backend Calcs Metric'!Y284="","",(ROUND((CONVERT('Backend Calcs Metric'!Y284,"ft3","m3")),2)))</f>
        <v/>
      </c>
      <c r="J283" s="94" t="str">
        <f>IF('Backend Calcs Metric'!AA284="","",(ROUND((CONVERT('Backend Calcs Metric'!Z284,"ft","m")),5)))</f>
        <v/>
      </c>
    </row>
    <row r="284" spans="1:10" x14ac:dyDescent="0.25">
      <c r="A284" s="96" t="str">
        <f>IF('Backend Calcs Metric'!P285="","",(ROUND((CONVERT('Backend Calcs Metric'!P285,"in","mm")),0)))</f>
        <v/>
      </c>
      <c r="B284" s="94" t="str">
        <f>IF('Backend Calcs Metric'!S285="","",(ROUND((CONVERT('Backend Calcs Metric'!S285,"ft3","m3")),5)))</f>
        <v/>
      </c>
      <c r="C284" s="94" t="str">
        <f>IF('Backend Calcs Metric'!T285="","",(ROUND((CONVERT('Backend Calcs Metric'!T285,"ft3","m3")),5)))</f>
        <v/>
      </c>
      <c r="D284" s="94" t="str">
        <f>IF('Backend Calcs Metric'!U285="","",(ROUND((CONVERT('Backend Calcs Metric'!U285,"ft3","m3")),5)))</f>
        <v/>
      </c>
      <c r="E284" s="94" t="str">
        <f>IF('Backend Calcs Metric'!V285="","",(ROUND((CONVERT('Backend Calcs Metric'!V285,"ft3","m3")),5)))</f>
        <v/>
      </c>
      <c r="F284" s="94" t="e">
        <f>IF('Backend Calcs Metric'!W285="","",(ROUND((CONVERT('Backend Calcs Metric'!W285,"ft3","m3")),5)))</f>
        <v>#VALUE!</v>
      </c>
      <c r="G284" s="94" t="str">
        <f>IF('Backend Calcs Metric'!X285="","",(ROUND((CONVERT('Backend Calcs Metric'!X285,"ft3","m3")),5)))</f>
        <v/>
      </c>
      <c r="H284" s="94" t="str">
        <f>IF('Backend Calcs Metric'!Y285="","",(ROUND((CONVERT('Backend Calcs Metric'!Y285,"ft3","m3")),5)))</f>
        <v/>
      </c>
      <c r="I284" s="94" t="str">
        <f>IF('Backend Calcs Metric'!Y285="","",(ROUND((CONVERT('Backend Calcs Metric'!Y285,"ft3","m3")),2)))</f>
        <v/>
      </c>
      <c r="J284" s="94" t="str">
        <f>IF('Backend Calcs Metric'!AA285="","",(ROUND((CONVERT('Backend Calcs Metric'!Z285,"ft","m")),5)))</f>
        <v/>
      </c>
    </row>
    <row r="285" spans="1:10" x14ac:dyDescent="0.25">
      <c r="A285" s="96" t="str">
        <f>IF('Backend Calcs Metric'!P286="","",(ROUND((CONVERT('Backend Calcs Metric'!P286,"in","mm")),0)))</f>
        <v/>
      </c>
      <c r="B285" s="94" t="str">
        <f>IF('Backend Calcs Metric'!S286="","",(ROUND((CONVERT('Backend Calcs Metric'!S286,"ft3","m3")),5)))</f>
        <v/>
      </c>
      <c r="C285" s="94" t="str">
        <f>IF('Backend Calcs Metric'!T286="","",(ROUND((CONVERT('Backend Calcs Metric'!T286,"ft3","m3")),5)))</f>
        <v/>
      </c>
      <c r="D285" s="94" t="str">
        <f>IF('Backend Calcs Metric'!U286="","",(ROUND((CONVERT('Backend Calcs Metric'!U286,"ft3","m3")),5)))</f>
        <v/>
      </c>
      <c r="E285" s="94" t="str">
        <f>IF('Backend Calcs Metric'!V286="","",(ROUND((CONVERT('Backend Calcs Metric'!V286,"ft3","m3")),5)))</f>
        <v/>
      </c>
      <c r="F285" s="94" t="e">
        <f>IF('Backend Calcs Metric'!W286="","",(ROUND((CONVERT('Backend Calcs Metric'!W286,"ft3","m3")),5)))</f>
        <v>#VALUE!</v>
      </c>
      <c r="G285" s="94" t="str">
        <f>IF('Backend Calcs Metric'!X286="","",(ROUND((CONVERT('Backend Calcs Metric'!X286,"ft3","m3")),5)))</f>
        <v/>
      </c>
      <c r="H285" s="94" t="str">
        <f>IF('Backend Calcs Metric'!Y286="","",(ROUND((CONVERT('Backend Calcs Metric'!Y286,"ft3","m3")),5)))</f>
        <v/>
      </c>
      <c r="I285" s="94" t="str">
        <f>IF('Backend Calcs Metric'!Y286="","",(ROUND((CONVERT('Backend Calcs Metric'!Y286,"ft3","m3")),2)))</f>
        <v/>
      </c>
      <c r="J285" s="94" t="str">
        <f>IF('Backend Calcs Metric'!AA286="","",(ROUND((CONVERT('Backend Calcs Metric'!Z286,"ft","m")),5)))</f>
        <v/>
      </c>
    </row>
    <row r="286" spans="1:10" x14ac:dyDescent="0.25">
      <c r="A286" s="96" t="str">
        <f>IF('Backend Calcs Metric'!P287="","",(ROUND((CONVERT('Backend Calcs Metric'!P287,"in","mm")),0)))</f>
        <v/>
      </c>
      <c r="B286" s="94" t="str">
        <f>IF('Backend Calcs Metric'!S287="","",(ROUND((CONVERT('Backend Calcs Metric'!S287,"ft3","m3")),5)))</f>
        <v/>
      </c>
      <c r="C286" s="94" t="str">
        <f>IF('Backend Calcs Metric'!T287="","",(ROUND((CONVERT('Backend Calcs Metric'!T287,"ft3","m3")),5)))</f>
        <v/>
      </c>
      <c r="D286" s="94" t="str">
        <f>IF('Backend Calcs Metric'!U287="","",(ROUND((CONVERT('Backend Calcs Metric'!U287,"ft3","m3")),5)))</f>
        <v/>
      </c>
      <c r="E286" s="94" t="str">
        <f>IF('Backend Calcs Metric'!V287="","",(ROUND((CONVERT('Backend Calcs Metric'!V287,"ft3","m3")),5)))</f>
        <v/>
      </c>
      <c r="F286" s="94" t="e">
        <f>IF('Backend Calcs Metric'!W287="","",(ROUND((CONVERT('Backend Calcs Metric'!W287,"ft3","m3")),5)))</f>
        <v>#VALUE!</v>
      </c>
      <c r="G286" s="94" t="str">
        <f>IF('Backend Calcs Metric'!X287="","",(ROUND((CONVERT('Backend Calcs Metric'!X287,"ft3","m3")),5)))</f>
        <v/>
      </c>
      <c r="H286" s="94" t="str">
        <f>IF('Backend Calcs Metric'!Y287="","",(ROUND((CONVERT('Backend Calcs Metric'!Y287,"ft3","m3")),5)))</f>
        <v/>
      </c>
      <c r="I286" s="94" t="str">
        <f>IF('Backend Calcs Metric'!Y287="","",(ROUND((CONVERT('Backend Calcs Metric'!Y287,"ft3","m3")),2)))</f>
        <v/>
      </c>
      <c r="J286" s="94" t="str">
        <f>IF('Backend Calcs Metric'!AA287="","",(ROUND((CONVERT('Backend Calcs Metric'!Z287,"ft","m")),5)))</f>
        <v/>
      </c>
    </row>
    <row r="287" spans="1:10" x14ac:dyDescent="0.25">
      <c r="A287" s="96" t="str">
        <f>IF('Backend Calcs Metric'!P288="","",(ROUND((CONVERT('Backend Calcs Metric'!P288,"in","mm")),0)))</f>
        <v/>
      </c>
      <c r="B287" s="94" t="str">
        <f>IF('Backend Calcs Metric'!S288="","",(ROUND((CONVERT('Backend Calcs Metric'!S288,"ft3","m3")),5)))</f>
        <v/>
      </c>
      <c r="C287" s="94" t="str">
        <f>IF('Backend Calcs Metric'!T288="","",(ROUND((CONVERT('Backend Calcs Metric'!T288,"ft3","m3")),5)))</f>
        <v/>
      </c>
      <c r="D287" s="94" t="str">
        <f>IF('Backend Calcs Metric'!U288="","",(ROUND((CONVERT('Backend Calcs Metric'!U288,"ft3","m3")),5)))</f>
        <v/>
      </c>
      <c r="E287" s="94" t="str">
        <f>IF('Backend Calcs Metric'!V288="","",(ROUND((CONVERT('Backend Calcs Metric'!V288,"ft3","m3")),5)))</f>
        <v/>
      </c>
      <c r="F287" s="94" t="e">
        <f>IF('Backend Calcs Metric'!W288="","",(ROUND((CONVERT('Backend Calcs Metric'!W288,"ft3","m3")),5)))</f>
        <v>#VALUE!</v>
      </c>
      <c r="G287" s="94" t="str">
        <f>IF('Backend Calcs Metric'!X288="","",(ROUND((CONVERT('Backend Calcs Metric'!X288,"ft3","m3")),5)))</f>
        <v/>
      </c>
      <c r="H287" s="94" t="str">
        <f>IF('Backend Calcs Metric'!Y288="","",(ROUND((CONVERT('Backend Calcs Metric'!Y288,"ft3","m3")),5)))</f>
        <v/>
      </c>
      <c r="I287" s="94" t="str">
        <f>IF('Backend Calcs Metric'!Y288="","",(ROUND((CONVERT('Backend Calcs Metric'!Y288,"ft3","m3")),2)))</f>
        <v/>
      </c>
      <c r="J287" s="94" t="str">
        <f>IF('Backend Calcs Metric'!AA288="","",(ROUND((CONVERT('Backend Calcs Metric'!Z288,"ft","m")),5)))</f>
        <v/>
      </c>
    </row>
    <row r="288" spans="1:10" x14ac:dyDescent="0.25">
      <c r="A288" s="96" t="str">
        <f>IF('Backend Calcs Metric'!P289="","",(ROUND((CONVERT('Backend Calcs Metric'!P289,"in","mm")),0)))</f>
        <v/>
      </c>
      <c r="B288" s="94" t="str">
        <f>IF('Backend Calcs Metric'!S289="","",(ROUND((CONVERT('Backend Calcs Metric'!S289,"ft3","m3")),5)))</f>
        <v/>
      </c>
      <c r="C288" s="94" t="str">
        <f>IF('Backend Calcs Metric'!T289="","",(ROUND((CONVERT('Backend Calcs Metric'!T289,"ft3","m3")),5)))</f>
        <v/>
      </c>
      <c r="D288" s="94" t="str">
        <f>IF('Backend Calcs Metric'!U289="","",(ROUND((CONVERT('Backend Calcs Metric'!U289,"ft3","m3")),5)))</f>
        <v/>
      </c>
      <c r="E288" s="94" t="str">
        <f>IF('Backend Calcs Metric'!V289="","",(ROUND((CONVERT('Backend Calcs Metric'!V289,"ft3","m3")),5)))</f>
        <v/>
      </c>
      <c r="F288" s="94" t="e">
        <f>IF('Backend Calcs Metric'!W289="","",(ROUND((CONVERT('Backend Calcs Metric'!W289,"ft3","m3")),5)))</f>
        <v>#VALUE!</v>
      </c>
      <c r="G288" s="94" t="str">
        <f>IF('Backend Calcs Metric'!X289="","",(ROUND((CONVERT('Backend Calcs Metric'!X289,"ft3","m3")),5)))</f>
        <v/>
      </c>
      <c r="H288" s="94" t="str">
        <f>IF('Backend Calcs Metric'!Y289="","",(ROUND((CONVERT('Backend Calcs Metric'!Y289,"ft3","m3")),5)))</f>
        <v/>
      </c>
      <c r="I288" s="94" t="str">
        <f>IF('Backend Calcs Metric'!Y289="","",(ROUND((CONVERT('Backend Calcs Metric'!Y289,"ft3","m3")),2)))</f>
        <v/>
      </c>
      <c r="J288" s="94" t="str">
        <f>IF('Backend Calcs Metric'!AA289="","",(ROUND((CONVERT('Backend Calcs Metric'!Z289,"ft","m")),5)))</f>
        <v/>
      </c>
    </row>
    <row r="289" spans="1:10" x14ac:dyDescent="0.25">
      <c r="A289" s="96" t="str">
        <f>IF('Backend Calcs Metric'!P290="","",(ROUND((CONVERT('Backend Calcs Metric'!P290,"in","mm")),0)))</f>
        <v/>
      </c>
      <c r="B289" s="94" t="str">
        <f>IF('Backend Calcs Metric'!S290="","",(ROUND((CONVERT('Backend Calcs Metric'!S290,"ft3","m3")),5)))</f>
        <v/>
      </c>
      <c r="C289" s="94" t="str">
        <f>IF('Backend Calcs Metric'!T290="","",(ROUND((CONVERT('Backend Calcs Metric'!T290,"ft3","m3")),5)))</f>
        <v/>
      </c>
      <c r="D289" s="94" t="str">
        <f>IF('Backend Calcs Metric'!U290="","",(ROUND((CONVERT('Backend Calcs Metric'!U290,"ft3","m3")),5)))</f>
        <v/>
      </c>
      <c r="E289" s="94" t="str">
        <f>IF('Backend Calcs Metric'!V290="","",(ROUND((CONVERT('Backend Calcs Metric'!V290,"ft3","m3")),5)))</f>
        <v/>
      </c>
      <c r="F289" s="94" t="e">
        <f>IF('Backend Calcs Metric'!W290="","",(ROUND((CONVERT('Backend Calcs Metric'!W290,"ft3","m3")),5)))</f>
        <v>#VALUE!</v>
      </c>
      <c r="G289" s="94" t="str">
        <f>IF('Backend Calcs Metric'!X290="","",(ROUND((CONVERT('Backend Calcs Metric'!X290,"ft3","m3")),5)))</f>
        <v/>
      </c>
      <c r="H289" s="94" t="str">
        <f>IF('Backend Calcs Metric'!Y290="","",(ROUND((CONVERT('Backend Calcs Metric'!Y290,"ft3","m3")),5)))</f>
        <v/>
      </c>
      <c r="I289" s="94" t="str">
        <f>IF('Backend Calcs Metric'!Y290="","",(ROUND((CONVERT('Backend Calcs Metric'!Y290,"ft3","m3")),2)))</f>
        <v/>
      </c>
      <c r="J289" s="94" t="str">
        <f>IF('Backend Calcs Metric'!AA290="","",(ROUND((CONVERT('Backend Calcs Metric'!Z290,"ft","m")),5)))</f>
        <v/>
      </c>
    </row>
    <row r="290" spans="1:10" x14ac:dyDescent="0.25">
      <c r="A290" s="96" t="str">
        <f>IF('Backend Calcs Metric'!P291="","",(ROUND((CONVERT('Backend Calcs Metric'!P291,"in","mm")),0)))</f>
        <v/>
      </c>
      <c r="B290" s="94" t="str">
        <f>IF('Backend Calcs Metric'!S291="","",(ROUND((CONVERT('Backend Calcs Metric'!S291,"ft3","m3")),5)))</f>
        <v/>
      </c>
      <c r="C290" s="94" t="str">
        <f>IF('Backend Calcs Metric'!T291="","",(ROUND((CONVERT('Backend Calcs Metric'!T291,"ft3","m3")),5)))</f>
        <v/>
      </c>
      <c r="D290" s="94" t="str">
        <f>IF('Backend Calcs Metric'!U291="","",(ROUND((CONVERT('Backend Calcs Metric'!U291,"ft3","m3")),5)))</f>
        <v/>
      </c>
      <c r="E290" s="94" t="str">
        <f>IF('Backend Calcs Metric'!V291="","",(ROUND((CONVERT('Backend Calcs Metric'!V291,"ft3","m3")),5)))</f>
        <v/>
      </c>
      <c r="F290" s="94" t="e">
        <f>IF('Backend Calcs Metric'!W291="","",(ROUND((CONVERT('Backend Calcs Metric'!W291,"ft3","m3")),5)))</f>
        <v>#VALUE!</v>
      </c>
      <c r="G290" s="94" t="str">
        <f>IF('Backend Calcs Metric'!X291="","",(ROUND((CONVERT('Backend Calcs Metric'!X291,"ft3","m3")),5)))</f>
        <v/>
      </c>
      <c r="H290" s="94" t="str">
        <f>IF('Backend Calcs Metric'!Y291="","",(ROUND((CONVERT('Backend Calcs Metric'!Y291,"ft3","m3")),5)))</f>
        <v/>
      </c>
      <c r="I290" s="94" t="str">
        <f>IF('Backend Calcs Metric'!Y291="","",(ROUND((CONVERT('Backend Calcs Metric'!Y291,"ft3","m3")),2)))</f>
        <v/>
      </c>
      <c r="J290" s="94" t="str">
        <f>IF('Backend Calcs Metric'!AA291="","",(ROUND((CONVERT('Backend Calcs Metric'!Z291,"ft","m")),5)))</f>
        <v/>
      </c>
    </row>
    <row r="291" spans="1:10" x14ac:dyDescent="0.25">
      <c r="A291" s="96" t="str">
        <f>IF('Backend Calcs Metric'!P292="","",(ROUND((CONVERT('Backend Calcs Metric'!P292,"in","mm")),0)))</f>
        <v/>
      </c>
      <c r="B291" s="94" t="str">
        <f>IF('Backend Calcs Metric'!S292="","",(ROUND((CONVERT('Backend Calcs Metric'!S292,"ft3","m3")),5)))</f>
        <v/>
      </c>
      <c r="C291" s="94" t="str">
        <f>IF('Backend Calcs Metric'!T292="","",(ROUND((CONVERT('Backend Calcs Metric'!T292,"ft3","m3")),5)))</f>
        <v/>
      </c>
      <c r="D291" s="94" t="str">
        <f>IF('Backend Calcs Metric'!U292="","",(ROUND((CONVERT('Backend Calcs Metric'!U292,"ft3","m3")),5)))</f>
        <v/>
      </c>
      <c r="E291" s="94" t="str">
        <f>IF('Backend Calcs Metric'!V292="","",(ROUND((CONVERT('Backend Calcs Metric'!V292,"ft3","m3")),5)))</f>
        <v/>
      </c>
      <c r="F291" s="94" t="e">
        <f>IF('Backend Calcs Metric'!W292="","",(ROUND((CONVERT('Backend Calcs Metric'!W292,"ft3","m3")),5)))</f>
        <v>#VALUE!</v>
      </c>
      <c r="G291" s="94" t="str">
        <f>IF('Backend Calcs Metric'!X292="","",(ROUND((CONVERT('Backend Calcs Metric'!X292,"ft3","m3")),5)))</f>
        <v/>
      </c>
      <c r="H291" s="94" t="str">
        <f>IF('Backend Calcs Metric'!Y292="","",(ROUND((CONVERT('Backend Calcs Metric'!Y292,"ft3","m3")),5)))</f>
        <v/>
      </c>
      <c r="I291" s="94" t="str">
        <f>IF('Backend Calcs Metric'!Y292="","",(ROUND((CONVERT('Backend Calcs Metric'!Y292,"ft3","m3")),2)))</f>
        <v/>
      </c>
      <c r="J291" s="94" t="str">
        <f>IF('Backend Calcs Metric'!AA292="","",(ROUND((CONVERT('Backend Calcs Metric'!Z292,"ft","m")),5)))</f>
        <v/>
      </c>
    </row>
    <row r="292" spans="1:10" x14ac:dyDescent="0.25">
      <c r="A292" s="96" t="str">
        <f>IF('Backend Calcs Metric'!P293="","",(ROUND((CONVERT('Backend Calcs Metric'!P293,"in","mm")),0)))</f>
        <v/>
      </c>
      <c r="B292" s="94" t="str">
        <f>IF('Backend Calcs Metric'!S293="","",(ROUND((CONVERT('Backend Calcs Metric'!S293,"ft3","m3")),5)))</f>
        <v/>
      </c>
      <c r="C292" s="94" t="str">
        <f>IF('Backend Calcs Metric'!T293="","",(ROUND((CONVERT('Backend Calcs Metric'!T293,"ft3","m3")),5)))</f>
        <v/>
      </c>
      <c r="D292" s="94" t="str">
        <f>IF('Backend Calcs Metric'!U293="","",(ROUND((CONVERT('Backend Calcs Metric'!U293,"ft3","m3")),5)))</f>
        <v/>
      </c>
      <c r="E292" s="94" t="str">
        <f>IF('Backend Calcs Metric'!V293="","",(ROUND((CONVERT('Backend Calcs Metric'!V293,"ft3","m3")),5)))</f>
        <v/>
      </c>
      <c r="F292" s="94" t="e">
        <f>IF('Backend Calcs Metric'!W293="","",(ROUND((CONVERT('Backend Calcs Metric'!W293,"ft3","m3")),5)))</f>
        <v>#VALUE!</v>
      </c>
      <c r="G292" s="94" t="str">
        <f>IF('Backend Calcs Metric'!X293="","",(ROUND((CONVERT('Backend Calcs Metric'!X293,"ft3","m3")),5)))</f>
        <v/>
      </c>
      <c r="H292" s="94" t="str">
        <f>IF('Backend Calcs Metric'!Y293="","",(ROUND((CONVERT('Backend Calcs Metric'!Y293,"ft3","m3")),5)))</f>
        <v/>
      </c>
      <c r="I292" s="94" t="str">
        <f>IF('Backend Calcs Metric'!Y293="","",(ROUND((CONVERT('Backend Calcs Metric'!Y293,"ft3","m3")),2)))</f>
        <v/>
      </c>
      <c r="J292" s="94" t="str">
        <f>IF('Backend Calcs Metric'!AA293="","",(ROUND((CONVERT('Backend Calcs Metric'!Z293,"ft","m")),5)))</f>
        <v/>
      </c>
    </row>
    <row r="293" spans="1:10" x14ac:dyDescent="0.25">
      <c r="A293" s="96" t="str">
        <f>IF('Backend Calcs Metric'!P294="","",(ROUND((CONVERT('Backend Calcs Metric'!P294,"in","mm")),0)))</f>
        <v/>
      </c>
      <c r="B293" s="94" t="str">
        <f>IF('Backend Calcs Metric'!S294="","",(ROUND((CONVERT('Backend Calcs Metric'!S294,"ft3","m3")),5)))</f>
        <v/>
      </c>
      <c r="C293" s="94" t="str">
        <f>IF('Backend Calcs Metric'!T294="","",(ROUND((CONVERT('Backend Calcs Metric'!T294,"ft3","m3")),5)))</f>
        <v/>
      </c>
      <c r="D293" s="94" t="str">
        <f>IF('Backend Calcs Metric'!U294="","",(ROUND((CONVERT('Backend Calcs Metric'!U294,"ft3","m3")),5)))</f>
        <v/>
      </c>
      <c r="E293" s="94" t="str">
        <f>IF('Backend Calcs Metric'!V294="","",(ROUND((CONVERT('Backend Calcs Metric'!V294,"ft3","m3")),5)))</f>
        <v/>
      </c>
      <c r="F293" s="94" t="e">
        <f>IF('Backend Calcs Metric'!W294="","",(ROUND((CONVERT('Backend Calcs Metric'!W294,"ft3","m3")),5)))</f>
        <v>#VALUE!</v>
      </c>
      <c r="G293" s="94" t="str">
        <f>IF('Backend Calcs Metric'!X294="","",(ROUND((CONVERT('Backend Calcs Metric'!X294,"ft3","m3")),5)))</f>
        <v/>
      </c>
      <c r="H293" s="94" t="str">
        <f>IF('Backend Calcs Metric'!Y294="","",(ROUND((CONVERT('Backend Calcs Metric'!Y294,"ft3","m3")),5)))</f>
        <v/>
      </c>
      <c r="I293" s="94" t="str">
        <f>IF('Backend Calcs Metric'!Y294="","",(ROUND((CONVERT('Backend Calcs Metric'!Y294,"ft3","m3")),2)))</f>
        <v/>
      </c>
      <c r="J293" s="94" t="str">
        <f>IF('Backend Calcs Metric'!AA294="","",(ROUND((CONVERT('Backend Calcs Metric'!Z294,"ft","m")),5)))</f>
        <v/>
      </c>
    </row>
    <row r="294" spans="1:10" x14ac:dyDescent="0.25">
      <c r="A294" s="96" t="str">
        <f>IF('Backend Calcs Metric'!P295="","",(ROUND((CONVERT('Backend Calcs Metric'!P295,"in","mm")),0)))</f>
        <v/>
      </c>
      <c r="B294" s="94" t="str">
        <f>IF('Backend Calcs Metric'!S295="","",(ROUND((CONVERT('Backend Calcs Metric'!S295,"ft3","m3")),5)))</f>
        <v/>
      </c>
      <c r="C294" s="94" t="str">
        <f>IF('Backend Calcs Metric'!T295="","",(ROUND((CONVERT('Backend Calcs Metric'!T295,"ft3","m3")),5)))</f>
        <v/>
      </c>
      <c r="D294" s="94" t="str">
        <f>IF('Backend Calcs Metric'!U295="","",(ROUND((CONVERT('Backend Calcs Metric'!U295,"ft3","m3")),5)))</f>
        <v/>
      </c>
      <c r="E294" s="94" t="str">
        <f>IF('Backend Calcs Metric'!V295="","",(ROUND((CONVERT('Backend Calcs Metric'!V295,"ft3","m3")),5)))</f>
        <v/>
      </c>
      <c r="F294" s="94" t="e">
        <f>IF('Backend Calcs Metric'!W295="","",(ROUND((CONVERT('Backend Calcs Metric'!W295,"ft3","m3")),5)))</f>
        <v>#VALUE!</v>
      </c>
      <c r="G294" s="94" t="str">
        <f>IF('Backend Calcs Metric'!X295="","",(ROUND((CONVERT('Backend Calcs Metric'!X295,"ft3","m3")),5)))</f>
        <v/>
      </c>
      <c r="H294" s="94" t="str">
        <f>IF('Backend Calcs Metric'!Y295="","",(ROUND((CONVERT('Backend Calcs Metric'!Y295,"ft3","m3")),5)))</f>
        <v/>
      </c>
      <c r="I294" s="94" t="str">
        <f>IF('Backend Calcs Metric'!Y295="","",(ROUND((CONVERT('Backend Calcs Metric'!Y295,"ft3","m3")),2)))</f>
        <v/>
      </c>
      <c r="J294" s="94" t="str">
        <f>IF('Backend Calcs Metric'!AA295="","",(ROUND((CONVERT('Backend Calcs Metric'!Z295,"ft","m")),5)))</f>
        <v/>
      </c>
    </row>
    <row r="295" spans="1:10" x14ac:dyDescent="0.25">
      <c r="A295" s="96" t="str">
        <f>IF('Backend Calcs Metric'!P296="","",(ROUND((CONVERT('Backend Calcs Metric'!P296,"in","mm")),0)))</f>
        <v/>
      </c>
      <c r="B295" s="94" t="str">
        <f>IF('Backend Calcs Metric'!S296="","",(ROUND((CONVERT('Backend Calcs Metric'!S296,"ft3","m3")),5)))</f>
        <v/>
      </c>
      <c r="C295" s="94" t="str">
        <f>IF('Backend Calcs Metric'!T296="","",(ROUND((CONVERT('Backend Calcs Metric'!T296,"ft3","m3")),5)))</f>
        <v/>
      </c>
      <c r="D295" s="94" t="str">
        <f>IF('Backend Calcs Metric'!U296="","",(ROUND((CONVERT('Backend Calcs Metric'!U296,"ft3","m3")),5)))</f>
        <v/>
      </c>
      <c r="E295" s="94" t="str">
        <f>IF('Backend Calcs Metric'!V296="","",(ROUND((CONVERT('Backend Calcs Metric'!V296,"ft3","m3")),5)))</f>
        <v/>
      </c>
      <c r="F295" s="94" t="e">
        <f>IF('Backend Calcs Metric'!W296="","",(ROUND((CONVERT('Backend Calcs Metric'!W296,"ft3","m3")),5)))</f>
        <v>#VALUE!</v>
      </c>
      <c r="G295" s="94" t="str">
        <f>IF('Backend Calcs Metric'!X296="","",(ROUND((CONVERT('Backend Calcs Metric'!X296,"ft3","m3")),5)))</f>
        <v/>
      </c>
      <c r="H295" s="94" t="str">
        <f>IF('Backend Calcs Metric'!Y296="","",(ROUND((CONVERT('Backend Calcs Metric'!Y296,"ft3","m3")),5)))</f>
        <v/>
      </c>
      <c r="I295" s="94" t="str">
        <f>IF('Backend Calcs Metric'!Y296="","",(ROUND((CONVERT('Backend Calcs Metric'!Y296,"ft3","m3")),2)))</f>
        <v/>
      </c>
      <c r="J295" s="94" t="str">
        <f>IF('Backend Calcs Metric'!AA296="","",(ROUND((CONVERT('Backend Calcs Metric'!Z296,"ft","m")),5)))</f>
        <v/>
      </c>
    </row>
    <row r="296" spans="1:10" x14ac:dyDescent="0.25">
      <c r="A296" s="96" t="str">
        <f>IF('Backend Calcs Metric'!P297="","",(ROUND((CONVERT('Backend Calcs Metric'!P297,"in","mm")),0)))</f>
        <v/>
      </c>
      <c r="B296" s="94" t="str">
        <f>IF('Backend Calcs Metric'!S297="","",(ROUND((CONVERT('Backend Calcs Metric'!S297,"ft3","m3")),5)))</f>
        <v/>
      </c>
      <c r="C296" s="94" t="str">
        <f>IF('Backend Calcs Metric'!T297="","",(ROUND((CONVERT('Backend Calcs Metric'!T297,"ft3","m3")),5)))</f>
        <v/>
      </c>
      <c r="D296" s="94" t="str">
        <f>IF('Backend Calcs Metric'!U297="","",(ROUND((CONVERT('Backend Calcs Metric'!U297,"ft3","m3")),5)))</f>
        <v/>
      </c>
      <c r="E296" s="94" t="str">
        <f>IF('Backend Calcs Metric'!V297="","",(ROUND((CONVERT('Backend Calcs Metric'!V297,"ft3","m3")),5)))</f>
        <v/>
      </c>
      <c r="F296" s="94" t="e">
        <f>IF('Backend Calcs Metric'!W297="","",(ROUND((CONVERT('Backend Calcs Metric'!W297,"ft3","m3")),5)))</f>
        <v>#VALUE!</v>
      </c>
      <c r="G296" s="94" t="str">
        <f>IF('Backend Calcs Metric'!X297="","",(ROUND((CONVERT('Backend Calcs Metric'!X297,"ft3","m3")),5)))</f>
        <v/>
      </c>
      <c r="H296" s="94" t="str">
        <f>IF('Backend Calcs Metric'!Y297="","",(ROUND((CONVERT('Backend Calcs Metric'!Y297,"ft3","m3")),5)))</f>
        <v/>
      </c>
      <c r="I296" s="94" t="str">
        <f>IF('Backend Calcs Metric'!Y297="","",(ROUND((CONVERT('Backend Calcs Metric'!Y297,"ft3","m3")),2)))</f>
        <v/>
      </c>
      <c r="J296" s="94" t="str">
        <f>IF('Backend Calcs Metric'!AA297="","",(ROUND((CONVERT('Backend Calcs Metric'!Z297,"ft","m")),5)))</f>
        <v/>
      </c>
    </row>
    <row r="297" spans="1:10" x14ac:dyDescent="0.25">
      <c r="A297" s="96" t="str">
        <f>IF('Backend Calcs Metric'!P298="","",(ROUND((CONVERT('Backend Calcs Metric'!P298,"in","mm")),0)))</f>
        <v/>
      </c>
      <c r="B297" s="94" t="str">
        <f>IF('Backend Calcs Metric'!S298="","",(ROUND((CONVERT('Backend Calcs Metric'!S298,"ft3","m3")),5)))</f>
        <v/>
      </c>
      <c r="C297" s="94" t="str">
        <f>IF('Backend Calcs Metric'!T298="","",(ROUND((CONVERT('Backend Calcs Metric'!T298,"ft3","m3")),5)))</f>
        <v/>
      </c>
      <c r="D297" s="94" t="str">
        <f>IF('Backend Calcs Metric'!U298="","",(ROUND((CONVERT('Backend Calcs Metric'!U298,"ft3","m3")),5)))</f>
        <v/>
      </c>
      <c r="E297" s="94" t="str">
        <f>IF('Backend Calcs Metric'!V298="","",(ROUND((CONVERT('Backend Calcs Metric'!V298,"ft3","m3")),5)))</f>
        <v/>
      </c>
      <c r="F297" s="94" t="e">
        <f>IF('Backend Calcs Metric'!W298="","",(ROUND((CONVERT('Backend Calcs Metric'!W298,"ft3","m3")),5)))</f>
        <v>#VALUE!</v>
      </c>
      <c r="G297" s="94" t="str">
        <f>IF('Backend Calcs Metric'!X298="","",(ROUND((CONVERT('Backend Calcs Metric'!X298,"ft3","m3")),5)))</f>
        <v/>
      </c>
      <c r="H297" s="94" t="str">
        <f>IF('Backend Calcs Metric'!Y298="","",(ROUND((CONVERT('Backend Calcs Metric'!Y298,"ft3","m3")),5)))</f>
        <v/>
      </c>
      <c r="I297" s="94" t="str">
        <f>IF('Backend Calcs Metric'!Y298="","",(ROUND((CONVERT('Backend Calcs Metric'!Y298,"ft3","m3")),2)))</f>
        <v/>
      </c>
      <c r="J297" s="94" t="str">
        <f>IF('Backend Calcs Metric'!AA298="","",(ROUND((CONVERT('Backend Calcs Metric'!Z298,"ft","m")),5)))</f>
        <v/>
      </c>
    </row>
    <row r="298" spans="1:10" x14ac:dyDescent="0.25">
      <c r="A298" s="96" t="str">
        <f>IF('Backend Calcs Metric'!P299="","",(ROUND((CONVERT('Backend Calcs Metric'!P299,"in","mm")),0)))</f>
        <v/>
      </c>
      <c r="B298" s="94" t="str">
        <f>IF('Backend Calcs Metric'!S299="","",(ROUND((CONVERT('Backend Calcs Metric'!S299,"ft3","m3")),5)))</f>
        <v/>
      </c>
      <c r="C298" s="94" t="str">
        <f>IF('Backend Calcs Metric'!T299="","",(ROUND((CONVERT('Backend Calcs Metric'!T299,"ft3","m3")),5)))</f>
        <v/>
      </c>
      <c r="D298" s="94" t="str">
        <f>IF('Backend Calcs Metric'!U299="","",(ROUND((CONVERT('Backend Calcs Metric'!U299,"ft3","m3")),5)))</f>
        <v/>
      </c>
      <c r="E298" s="94" t="str">
        <f>IF('Backend Calcs Metric'!V299="","",(ROUND((CONVERT('Backend Calcs Metric'!V299,"ft3","m3")),5)))</f>
        <v/>
      </c>
      <c r="F298" s="94" t="e">
        <f>IF('Backend Calcs Metric'!W299="","",(ROUND((CONVERT('Backend Calcs Metric'!W299,"ft3","m3")),5)))</f>
        <v>#VALUE!</v>
      </c>
      <c r="G298" s="94" t="str">
        <f>IF('Backend Calcs Metric'!X299="","",(ROUND((CONVERT('Backend Calcs Metric'!X299,"ft3","m3")),5)))</f>
        <v/>
      </c>
      <c r="H298" s="94" t="str">
        <f>IF('Backend Calcs Metric'!Y299="","",(ROUND((CONVERT('Backend Calcs Metric'!Y299,"ft3","m3")),5)))</f>
        <v/>
      </c>
      <c r="I298" s="94" t="str">
        <f>IF('Backend Calcs Metric'!Y299="","",(ROUND((CONVERT('Backend Calcs Metric'!Y299,"ft3","m3")),2)))</f>
        <v/>
      </c>
      <c r="J298" s="94" t="str">
        <f>IF('Backend Calcs Metric'!AA299="","",(ROUND((CONVERT('Backend Calcs Metric'!Z299,"ft","m")),5)))</f>
        <v/>
      </c>
    </row>
    <row r="299" spans="1:10" x14ac:dyDescent="0.25">
      <c r="A299" s="96" t="str">
        <f>IF('Backend Calcs Metric'!P300="","",(ROUND((CONVERT('Backend Calcs Metric'!P300,"in","mm")),0)))</f>
        <v/>
      </c>
      <c r="B299" s="94" t="str">
        <f>IF('Backend Calcs Metric'!S300="","",(ROUND((CONVERT('Backend Calcs Metric'!S300,"ft3","m3")),5)))</f>
        <v/>
      </c>
      <c r="C299" s="94" t="str">
        <f>IF('Backend Calcs Metric'!T300="","",(ROUND((CONVERT('Backend Calcs Metric'!T300,"ft3","m3")),5)))</f>
        <v/>
      </c>
      <c r="D299" s="94" t="str">
        <f>IF('Backend Calcs Metric'!U300="","",(ROUND((CONVERT('Backend Calcs Metric'!U300,"ft3","m3")),5)))</f>
        <v/>
      </c>
      <c r="E299" s="94" t="str">
        <f>IF('Backend Calcs Metric'!V300="","",(ROUND((CONVERT('Backend Calcs Metric'!V300,"ft3","m3")),5)))</f>
        <v/>
      </c>
      <c r="F299" s="94" t="e">
        <f>IF('Backend Calcs Metric'!W300="","",(ROUND((CONVERT('Backend Calcs Metric'!W300,"ft3","m3")),5)))</f>
        <v>#VALUE!</v>
      </c>
      <c r="G299" s="94" t="str">
        <f>IF('Backend Calcs Metric'!X300="","",(ROUND((CONVERT('Backend Calcs Metric'!X300,"ft3","m3")),5)))</f>
        <v/>
      </c>
      <c r="H299" s="94" t="str">
        <f>IF('Backend Calcs Metric'!Y300="","",(ROUND((CONVERT('Backend Calcs Metric'!Y300,"ft3","m3")),5)))</f>
        <v/>
      </c>
      <c r="I299" s="94" t="str">
        <f>IF('Backend Calcs Metric'!Y300="","",(ROUND((CONVERT('Backend Calcs Metric'!Y300,"ft3","m3")),2)))</f>
        <v/>
      </c>
      <c r="J299" s="94" t="str">
        <f>IF('Backend Calcs Metric'!AA300="","",(ROUND((CONVERT('Backend Calcs Metric'!Z300,"ft","m")),5)))</f>
        <v/>
      </c>
    </row>
    <row r="300" spans="1:10" x14ac:dyDescent="0.25">
      <c r="A300" s="96" t="str">
        <f>IF('Backend Calcs Metric'!P301="","",(ROUND((CONVERT('Backend Calcs Metric'!P301,"in","mm")),0)))</f>
        <v/>
      </c>
      <c r="B300" s="94" t="str">
        <f>IF('Backend Calcs Metric'!S301="","",(ROUND((CONVERT('Backend Calcs Metric'!S301,"ft3","m3")),5)))</f>
        <v/>
      </c>
      <c r="C300" s="94" t="str">
        <f>IF('Backend Calcs Metric'!T301="","",(ROUND((CONVERT('Backend Calcs Metric'!T301,"ft3","m3")),5)))</f>
        <v/>
      </c>
      <c r="D300" s="94" t="str">
        <f>IF('Backend Calcs Metric'!U301="","",(ROUND((CONVERT('Backend Calcs Metric'!U301,"ft3","m3")),5)))</f>
        <v/>
      </c>
      <c r="E300" s="94" t="str">
        <f>IF('Backend Calcs Metric'!V301="","",(ROUND((CONVERT('Backend Calcs Metric'!V301,"ft3","m3")),5)))</f>
        <v/>
      </c>
      <c r="F300" s="94" t="e">
        <f>IF('Backend Calcs Metric'!W301="","",(ROUND((CONVERT('Backend Calcs Metric'!W301,"ft3","m3")),5)))</f>
        <v>#VALUE!</v>
      </c>
      <c r="G300" s="94" t="str">
        <f>IF('Backend Calcs Metric'!X301="","",(ROUND((CONVERT('Backend Calcs Metric'!X301,"ft3","m3")),5)))</f>
        <v/>
      </c>
      <c r="H300" s="94" t="str">
        <f>IF('Backend Calcs Metric'!Y301="","",(ROUND((CONVERT('Backend Calcs Metric'!Y301,"ft3","m3")),5)))</f>
        <v/>
      </c>
      <c r="I300" s="94" t="str">
        <f>IF('Backend Calcs Metric'!Y301="","",(ROUND((CONVERT('Backend Calcs Metric'!Y301,"ft3","m3")),2)))</f>
        <v/>
      </c>
      <c r="J300" s="94" t="str">
        <f>IF('Backend Calcs Metric'!AA301="","",(ROUND((CONVERT('Backend Calcs Metric'!Z301,"ft","m")),5)))</f>
        <v/>
      </c>
    </row>
    <row r="301" spans="1:10" x14ac:dyDescent="0.25">
      <c r="A301" s="96" t="str">
        <f>IF('Backend Calcs Metric'!P302="","",(ROUND((CONVERT('Backend Calcs Metric'!P302,"in","mm")),0)))</f>
        <v/>
      </c>
      <c r="B301" s="94" t="str">
        <f>IF('Backend Calcs Metric'!S302="","",(ROUND((CONVERT('Backend Calcs Metric'!S302,"ft3","m3")),5)))</f>
        <v/>
      </c>
      <c r="C301" s="94" t="str">
        <f>IF('Backend Calcs Metric'!T302="","",(ROUND((CONVERT('Backend Calcs Metric'!T302,"ft3","m3")),5)))</f>
        <v/>
      </c>
      <c r="D301" s="94" t="str">
        <f>IF('Backend Calcs Metric'!U302="","",(ROUND((CONVERT('Backend Calcs Metric'!U302,"ft3","m3")),5)))</f>
        <v/>
      </c>
      <c r="E301" s="94" t="str">
        <f>IF('Backend Calcs Metric'!V302="","",(ROUND((CONVERT('Backend Calcs Metric'!V302,"ft3","m3")),5)))</f>
        <v/>
      </c>
      <c r="F301" s="94" t="e">
        <f>IF('Backend Calcs Metric'!W302="","",(ROUND((CONVERT('Backend Calcs Metric'!W302,"ft3","m3")),5)))</f>
        <v>#VALUE!</v>
      </c>
      <c r="G301" s="94" t="str">
        <f>IF('Backend Calcs Metric'!X302="","",(ROUND((CONVERT('Backend Calcs Metric'!X302,"ft3","m3")),5)))</f>
        <v/>
      </c>
      <c r="H301" s="94" t="str">
        <f>IF('Backend Calcs Metric'!Y302="","",(ROUND((CONVERT('Backend Calcs Metric'!Y302,"ft3","m3")),5)))</f>
        <v/>
      </c>
      <c r="I301" s="94" t="str">
        <f>IF('Backend Calcs Metric'!Y302="","",(ROUND((CONVERT('Backend Calcs Metric'!Y302,"ft3","m3")),2)))</f>
        <v/>
      </c>
      <c r="J301" s="94" t="str">
        <f>IF('Backend Calcs Metric'!AA302="","",(ROUND((CONVERT('Backend Calcs Metric'!Z302,"ft","m")),5)))</f>
        <v/>
      </c>
    </row>
    <row r="302" spans="1:10" x14ac:dyDescent="0.25">
      <c r="A302" s="96" t="str">
        <f>IF('Backend Calcs Metric'!P303="","",(ROUND((CONVERT('Backend Calcs Metric'!P303,"in","mm")),0)))</f>
        <v/>
      </c>
      <c r="B302" s="94" t="str">
        <f>IF('Backend Calcs Metric'!S303="","",(ROUND((CONVERT('Backend Calcs Metric'!S303,"ft3","m3")),5)))</f>
        <v/>
      </c>
      <c r="C302" s="94" t="str">
        <f>IF('Backend Calcs Metric'!T303="","",(ROUND((CONVERT('Backend Calcs Metric'!T303,"ft3","m3")),5)))</f>
        <v/>
      </c>
      <c r="D302" s="94" t="str">
        <f>IF('Backend Calcs Metric'!U303="","",(ROUND((CONVERT('Backend Calcs Metric'!U303,"ft3","m3")),5)))</f>
        <v/>
      </c>
      <c r="E302" s="94" t="str">
        <f>IF('Backend Calcs Metric'!V303="","",(ROUND((CONVERT('Backend Calcs Metric'!V303,"ft3","m3")),5)))</f>
        <v/>
      </c>
      <c r="F302" s="94" t="e">
        <f>IF('Backend Calcs Metric'!W303="","",(ROUND((CONVERT('Backend Calcs Metric'!W303,"ft3","m3")),5)))</f>
        <v>#VALUE!</v>
      </c>
      <c r="G302" s="94" t="str">
        <f>IF('Backend Calcs Metric'!X303="","",(ROUND((CONVERT('Backend Calcs Metric'!X303,"ft3","m3")),5)))</f>
        <v/>
      </c>
      <c r="H302" s="94" t="str">
        <f>IF('Backend Calcs Metric'!Y303="","",(ROUND((CONVERT('Backend Calcs Metric'!Y303,"ft3","m3")),5)))</f>
        <v/>
      </c>
      <c r="I302" s="94" t="str">
        <f>IF('Backend Calcs Metric'!Y303="","",(ROUND((CONVERT('Backend Calcs Metric'!Y303,"ft3","m3")),2)))</f>
        <v/>
      </c>
      <c r="J302" s="94" t="str">
        <f>IF('Backend Calcs Metric'!AA303="","",(ROUND((CONVERT('Backend Calcs Metric'!Z303,"ft","m")),5)))</f>
        <v/>
      </c>
    </row>
    <row r="303" spans="1:10" x14ac:dyDescent="0.25">
      <c r="A303" s="96" t="str">
        <f>IF('Backend Calcs Metric'!P304="","",(ROUND((CONVERT('Backend Calcs Metric'!P304,"in","mm")),0)))</f>
        <v/>
      </c>
      <c r="B303" s="94" t="str">
        <f>IF('Backend Calcs Metric'!S304="","",(ROUND((CONVERT('Backend Calcs Metric'!S304,"ft3","m3")),5)))</f>
        <v/>
      </c>
      <c r="C303" s="94" t="str">
        <f>IF('Backend Calcs Metric'!T304="","",(ROUND((CONVERT('Backend Calcs Metric'!T304,"ft3","m3")),5)))</f>
        <v/>
      </c>
      <c r="D303" s="94" t="str">
        <f>IF('Backend Calcs Metric'!U304="","",(ROUND((CONVERT('Backend Calcs Metric'!U304,"ft3","m3")),5)))</f>
        <v/>
      </c>
      <c r="E303" s="94" t="str">
        <f>IF('Backend Calcs Metric'!V304="","",(ROUND((CONVERT('Backend Calcs Metric'!V304,"ft3","m3")),5)))</f>
        <v/>
      </c>
      <c r="F303" s="94" t="e">
        <f>IF('Backend Calcs Metric'!W304="","",(ROUND((CONVERT('Backend Calcs Metric'!W304,"ft3","m3")),5)))</f>
        <v>#VALUE!</v>
      </c>
      <c r="G303" s="94" t="str">
        <f>IF('Backend Calcs Metric'!X304="","",(ROUND((CONVERT('Backend Calcs Metric'!X304,"ft3","m3")),5)))</f>
        <v/>
      </c>
      <c r="H303" s="94" t="str">
        <f>IF('Backend Calcs Metric'!Y304="","",(ROUND((CONVERT('Backend Calcs Metric'!Y304,"ft3","m3")),5)))</f>
        <v/>
      </c>
      <c r="I303" s="94" t="str">
        <f>IF('Backend Calcs Metric'!Y304="","",(ROUND((CONVERT('Backend Calcs Metric'!Y304,"ft3","m3")),2)))</f>
        <v/>
      </c>
      <c r="J303" s="94" t="str">
        <f>IF('Backend Calcs Metric'!AA304="","",(ROUND((CONVERT('Backend Calcs Metric'!Z304,"ft","m")),5)))</f>
        <v/>
      </c>
    </row>
    <row r="304" spans="1:10" x14ac:dyDescent="0.25">
      <c r="A304" s="96" t="str">
        <f>IF('Backend Calcs Metric'!P305="","",(ROUND((CONVERT('Backend Calcs Metric'!P305,"in","mm")),0)))</f>
        <v/>
      </c>
      <c r="B304" s="94" t="str">
        <f>IF('Backend Calcs Metric'!S305="","",(ROUND((CONVERT('Backend Calcs Metric'!S305,"ft3","m3")),5)))</f>
        <v/>
      </c>
      <c r="C304" s="94" t="str">
        <f>IF('Backend Calcs Metric'!T305="","",(ROUND((CONVERT('Backend Calcs Metric'!T305,"ft3","m3")),5)))</f>
        <v/>
      </c>
      <c r="D304" s="94" t="str">
        <f>IF('Backend Calcs Metric'!U305="","",(ROUND((CONVERT('Backend Calcs Metric'!U305,"ft3","m3")),5)))</f>
        <v/>
      </c>
      <c r="E304" s="94" t="str">
        <f>IF('Backend Calcs Metric'!V305="","",(ROUND((CONVERT('Backend Calcs Metric'!V305,"ft3","m3")),5)))</f>
        <v/>
      </c>
      <c r="F304" s="94" t="e">
        <f>IF('Backend Calcs Metric'!W305="","",(ROUND((CONVERT('Backend Calcs Metric'!W305,"ft3","m3")),5)))</f>
        <v>#VALUE!</v>
      </c>
      <c r="G304" s="94" t="str">
        <f>IF('Backend Calcs Metric'!X305="","",(ROUND((CONVERT('Backend Calcs Metric'!X305,"ft3","m3")),5)))</f>
        <v/>
      </c>
      <c r="H304" s="94" t="str">
        <f>IF('Backend Calcs Metric'!Y305="","",(ROUND((CONVERT('Backend Calcs Metric'!Y305,"ft3","m3")),5)))</f>
        <v/>
      </c>
      <c r="I304" s="94" t="str">
        <f>IF('Backend Calcs Metric'!Y305="","",(ROUND((CONVERT('Backend Calcs Metric'!Y305,"ft3","m3")),2)))</f>
        <v/>
      </c>
      <c r="J304" s="94" t="str">
        <f>IF('Backend Calcs Metric'!AA305="","",(ROUND((CONVERT('Backend Calcs Metric'!Z305,"ft","m")),5)))</f>
        <v/>
      </c>
    </row>
    <row r="305" spans="1:10" x14ac:dyDescent="0.25">
      <c r="A305" s="96" t="str">
        <f>IF('Backend Calcs Metric'!P306="","",(ROUND((CONVERT('Backend Calcs Metric'!P306,"in","mm")),0)))</f>
        <v/>
      </c>
      <c r="B305" s="94" t="str">
        <f>IF('Backend Calcs Metric'!S306="","",(ROUND((CONVERT('Backend Calcs Metric'!S306,"ft3","m3")),5)))</f>
        <v/>
      </c>
      <c r="C305" s="94" t="str">
        <f>IF('Backend Calcs Metric'!T306="","",(ROUND((CONVERT('Backend Calcs Metric'!T306,"ft3","m3")),5)))</f>
        <v/>
      </c>
      <c r="D305" s="94" t="str">
        <f>IF('Backend Calcs Metric'!U306="","",(ROUND((CONVERT('Backend Calcs Metric'!U306,"ft3","m3")),5)))</f>
        <v/>
      </c>
      <c r="E305" s="94" t="str">
        <f>IF('Backend Calcs Metric'!V306="","",(ROUND((CONVERT('Backend Calcs Metric'!V306,"ft3","m3")),5)))</f>
        <v/>
      </c>
      <c r="F305" s="94" t="e">
        <f>IF('Backend Calcs Metric'!W306="","",(ROUND((CONVERT('Backend Calcs Metric'!W306,"ft3","m3")),5)))</f>
        <v>#VALUE!</v>
      </c>
      <c r="G305" s="94" t="str">
        <f>IF('Backend Calcs Metric'!X306="","",(ROUND((CONVERT('Backend Calcs Metric'!X306,"ft3","m3")),5)))</f>
        <v/>
      </c>
      <c r="H305" s="94" t="str">
        <f>IF('Backend Calcs Metric'!Y306="","",(ROUND((CONVERT('Backend Calcs Metric'!Y306,"ft3","m3")),5)))</f>
        <v/>
      </c>
      <c r="I305" s="94" t="str">
        <f>IF('Backend Calcs Metric'!Y306="","",(ROUND((CONVERT('Backend Calcs Metric'!Y306,"ft3","m3")),2)))</f>
        <v/>
      </c>
      <c r="J305" s="94" t="str">
        <f>IF('Backend Calcs Metric'!AA306="","",(ROUND((CONVERT('Backend Calcs Metric'!Z306,"ft","m")),5)))</f>
        <v/>
      </c>
    </row>
    <row r="306" spans="1:10" x14ac:dyDescent="0.25">
      <c r="A306" s="96" t="str">
        <f>IF('Backend Calcs Metric'!P307="","",(ROUND((CONVERT('Backend Calcs Metric'!P307,"in","mm")),0)))</f>
        <v/>
      </c>
      <c r="B306" s="94" t="str">
        <f>IF('Backend Calcs Metric'!S307="","",(ROUND((CONVERT('Backend Calcs Metric'!S307,"ft3","m3")),5)))</f>
        <v/>
      </c>
      <c r="C306" s="94" t="str">
        <f>IF('Backend Calcs Metric'!T307="","",(ROUND((CONVERT('Backend Calcs Metric'!T307,"ft3","m3")),5)))</f>
        <v/>
      </c>
      <c r="D306" s="94" t="str">
        <f>IF('Backend Calcs Metric'!U307="","",(ROUND((CONVERT('Backend Calcs Metric'!U307,"ft3","m3")),5)))</f>
        <v/>
      </c>
      <c r="E306" s="94" t="str">
        <f>IF('Backend Calcs Metric'!V307="","",(ROUND((CONVERT('Backend Calcs Metric'!V307,"ft3","m3")),5)))</f>
        <v/>
      </c>
      <c r="F306" s="94" t="e">
        <f>IF('Backend Calcs Metric'!W307="","",(ROUND((CONVERT('Backend Calcs Metric'!W307,"ft3","m3")),5)))</f>
        <v>#VALUE!</v>
      </c>
      <c r="G306" s="94" t="str">
        <f>IF('Backend Calcs Metric'!X307="","",(ROUND((CONVERT('Backend Calcs Metric'!X307,"ft3","m3")),5)))</f>
        <v/>
      </c>
      <c r="H306" s="94" t="str">
        <f>IF('Backend Calcs Metric'!Y307="","",(ROUND((CONVERT('Backend Calcs Metric'!Y307,"ft3","m3")),5)))</f>
        <v/>
      </c>
      <c r="I306" s="94" t="str">
        <f>IF('Backend Calcs Metric'!Y307="","",(ROUND((CONVERT('Backend Calcs Metric'!Y307,"ft3","m3")),2)))</f>
        <v/>
      </c>
      <c r="J306" s="94" t="str">
        <f>IF('Backend Calcs Metric'!AA307="","",(ROUND((CONVERT('Backend Calcs Metric'!Z307,"ft","m")),5)))</f>
        <v/>
      </c>
    </row>
    <row r="307" spans="1:10" x14ac:dyDescent="0.25">
      <c r="A307" s="96" t="str">
        <f>IF('Backend Calcs Metric'!P308="","",(ROUND((CONVERT('Backend Calcs Metric'!P308,"in","mm")),0)))</f>
        <v/>
      </c>
      <c r="B307" s="94" t="str">
        <f>IF('Backend Calcs Metric'!S308="","",(ROUND((CONVERT('Backend Calcs Metric'!S308,"ft3","m3")),5)))</f>
        <v/>
      </c>
      <c r="C307" s="94" t="str">
        <f>IF('Backend Calcs Metric'!T308="","",(ROUND((CONVERT('Backend Calcs Metric'!T308,"ft3","m3")),5)))</f>
        <v/>
      </c>
      <c r="D307" s="94" t="str">
        <f>IF('Backend Calcs Metric'!U308="","",(ROUND((CONVERT('Backend Calcs Metric'!U308,"ft3","m3")),5)))</f>
        <v/>
      </c>
      <c r="E307" s="94" t="str">
        <f>IF('Backend Calcs Metric'!V308="","",(ROUND((CONVERT('Backend Calcs Metric'!V308,"ft3","m3")),5)))</f>
        <v/>
      </c>
      <c r="F307" s="94" t="e">
        <f>IF('Backend Calcs Metric'!W308="","",(ROUND((CONVERT('Backend Calcs Metric'!W308,"ft3","m3")),5)))</f>
        <v>#VALUE!</v>
      </c>
      <c r="G307" s="94" t="str">
        <f>IF('Backend Calcs Metric'!X308="","",(ROUND((CONVERT('Backend Calcs Metric'!X308,"ft3","m3")),5)))</f>
        <v/>
      </c>
      <c r="H307" s="94" t="str">
        <f>IF('Backend Calcs Metric'!Y308="","",(ROUND((CONVERT('Backend Calcs Metric'!Y308,"ft3","m3")),5)))</f>
        <v/>
      </c>
      <c r="I307" s="94" t="str">
        <f>IF('Backend Calcs Metric'!Y308="","",(ROUND((CONVERT('Backend Calcs Metric'!Y308,"ft3","m3")),2)))</f>
        <v/>
      </c>
      <c r="J307" s="94" t="str">
        <f>IF('Backend Calcs Metric'!AA308="","",(ROUND((CONVERT('Backend Calcs Metric'!Z308,"ft","m")),5)))</f>
        <v/>
      </c>
    </row>
    <row r="308" spans="1:10" x14ac:dyDescent="0.25">
      <c r="A308" s="96" t="str">
        <f>IF('Backend Calcs Metric'!P309="","",(ROUND((CONVERT('Backend Calcs Metric'!P309,"in","mm")),0)))</f>
        <v/>
      </c>
      <c r="B308" s="94" t="str">
        <f>IF('Backend Calcs Metric'!S309="","",(ROUND((CONVERT('Backend Calcs Metric'!S309,"ft3","m3")),5)))</f>
        <v/>
      </c>
      <c r="C308" s="94" t="str">
        <f>IF('Backend Calcs Metric'!T309="","",(ROUND((CONVERT('Backend Calcs Metric'!T309,"ft3","m3")),5)))</f>
        <v/>
      </c>
      <c r="D308" s="94" t="str">
        <f>IF('Backend Calcs Metric'!U309="","",(ROUND((CONVERT('Backend Calcs Metric'!U309,"ft3","m3")),5)))</f>
        <v/>
      </c>
      <c r="E308" s="94" t="str">
        <f>IF('Backend Calcs Metric'!V309="","",(ROUND((CONVERT('Backend Calcs Metric'!V309,"ft3","m3")),5)))</f>
        <v/>
      </c>
      <c r="F308" s="94" t="e">
        <f>IF('Backend Calcs Metric'!W309="","",(ROUND((CONVERT('Backend Calcs Metric'!W309,"ft3","m3")),5)))</f>
        <v>#VALUE!</v>
      </c>
      <c r="G308" s="94" t="str">
        <f>IF('Backend Calcs Metric'!X309="","",(ROUND((CONVERT('Backend Calcs Metric'!X309,"ft3","m3")),5)))</f>
        <v/>
      </c>
      <c r="H308" s="94" t="str">
        <f>IF('Backend Calcs Metric'!Y309="","",(ROUND((CONVERT('Backend Calcs Metric'!Y309,"ft3","m3")),5)))</f>
        <v/>
      </c>
      <c r="I308" s="94" t="str">
        <f>IF('Backend Calcs Metric'!Y309="","",(ROUND((CONVERT('Backend Calcs Metric'!Y309,"ft3","m3")),2)))</f>
        <v/>
      </c>
      <c r="J308" s="94" t="str">
        <f>IF('Backend Calcs Metric'!AA309="","",(ROUND((CONVERT('Backend Calcs Metric'!Z309,"ft","m")),5)))</f>
        <v/>
      </c>
    </row>
    <row r="309" spans="1:10" x14ac:dyDescent="0.25">
      <c r="A309" s="96" t="str">
        <f>IF('Backend Calcs Metric'!P310="","",(ROUND((CONVERT('Backend Calcs Metric'!P310,"in","mm")),0)))</f>
        <v/>
      </c>
      <c r="B309" s="94" t="str">
        <f>IF('Backend Calcs Metric'!S310="","",(ROUND((CONVERT('Backend Calcs Metric'!S310,"ft3","m3")),5)))</f>
        <v/>
      </c>
      <c r="C309" s="94" t="str">
        <f>IF('Backend Calcs Metric'!T310="","",(ROUND((CONVERT('Backend Calcs Metric'!T310,"ft3","m3")),5)))</f>
        <v/>
      </c>
      <c r="D309" s="94" t="str">
        <f>IF('Backend Calcs Metric'!U310="","",(ROUND((CONVERT('Backend Calcs Metric'!U310,"ft3","m3")),5)))</f>
        <v/>
      </c>
      <c r="E309" s="94" t="str">
        <f>IF('Backend Calcs Metric'!V310="","",(ROUND((CONVERT('Backend Calcs Metric'!V310,"ft3","m3")),5)))</f>
        <v/>
      </c>
      <c r="F309" s="94" t="e">
        <f>IF('Backend Calcs Metric'!W310="","",(ROUND((CONVERT('Backend Calcs Metric'!W310,"ft3","m3")),5)))</f>
        <v>#VALUE!</v>
      </c>
      <c r="G309" s="94" t="str">
        <f>IF('Backend Calcs Metric'!X310="","",(ROUND((CONVERT('Backend Calcs Metric'!X310,"ft3","m3")),5)))</f>
        <v/>
      </c>
      <c r="H309" s="94" t="str">
        <f>IF('Backend Calcs Metric'!Y310="","",(ROUND((CONVERT('Backend Calcs Metric'!Y310,"ft3","m3")),5)))</f>
        <v/>
      </c>
      <c r="I309" s="94" t="str">
        <f>IF('Backend Calcs Metric'!Y310="","",(ROUND((CONVERT('Backend Calcs Metric'!Y310,"ft3","m3")),2)))</f>
        <v/>
      </c>
      <c r="J309" s="94" t="str">
        <f>IF('Backend Calcs Metric'!AA310="","",(ROUND((CONVERT('Backend Calcs Metric'!Z310,"ft","m")),5)))</f>
        <v/>
      </c>
    </row>
    <row r="310" spans="1:10" x14ac:dyDescent="0.25">
      <c r="A310" s="96" t="str">
        <f>IF('Backend Calcs Metric'!P311="","",(ROUND((CONVERT('Backend Calcs Metric'!P311,"in","mm")),0)))</f>
        <v/>
      </c>
      <c r="B310" s="94" t="str">
        <f>IF('Backend Calcs Metric'!S311="","",(ROUND((CONVERT('Backend Calcs Metric'!S311,"ft3","m3")),5)))</f>
        <v/>
      </c>
      <c r="C310" s="94" t="str">
        <f>IF('Backend Calcs Metric'!T311="","",(ROUND((CONVERT('Backend Calcs Metric'!T311,"ft3","m3")),5)))</f>
        <v/>
      </c>
      <c r="D310" s="94" t="str">
        <f>IF('Backend Calcs Metric'!U311="","",(ROUND((CONVERT('Backend Calcs Metric'!U311,"ft3","m3")),5)))</f>
        <v/>
      </c>
      <c r="E310" s="94" t="str">
        <f>IF('Backend Calcs Metric'!V311="","",(ROUND((CONVERT('Backend Calcs Metric'!V311,"ft3","m3")),5)))</f>
        <v/>
      </c>
      <c r="F310" s="94" t="e">
        <f>IF('Backend Calcs Metric'!W311="","",(ROUND((CONVERT('Backend Calcs Metric'!W311,"ft3","m3")),5)))</f>
        <v>#VALUE!</v>
      </c>
      <c r="G310" s="94" t="str">
        <f>IF('Backend Calcs Metric'!X311="","",(ROUND((CONVERT('Backend Calcs Metric'!X311,"ft3","m3")),5)))</f>
        <v/>
      </c>
      <c r="H310" s="94" t="str">
        <f>IF('Backend Calcs Metric'!Y311="","",(ROUND((CONVERT('Backend Calcs Metric'!Y311,"ft3","m3")),5)))</f>
        <v/>
      </c>
      <c r="I310" s="94" t="str">
        <f>IF('Backend Calcs Metric'!Y311="","",(ROUND((CONVERT('Backend Calcs Metric'!Y311,"ft3","m3")),2)))</f>
        <v/>
      </c>
      <c r="J310" s="94" t="str">
        <f>IF('Backend Calcs Metric'!AA311="","",(ROUND((CONVERT('Backend Calcs Metric'!Z311,"ft","m")),5)))</f>
        <v/>
      </c>
    </row>
    <row r="311" spans="1:10" x14ac:dyDescent="0.25">
      <c r="A311" s="96" t="str">
        <f>IF('Backend Calcs Metric'!P312="","",(ROUND((CONVERT('Backend Calcs Metric'!P312,"in","mm")),0)))</f>
        <v/>
      </c>
      <c r="B311" s="94" t="str">
        <f>IF('Backend Calcs Metric'!S312="","",(ROUND((CONVERT('Backend Calcs Metric'!S312,"ft3","m3")),5)))</f>
        <v/>
      </c>
      <c r="C311" s="94" t="str">
        <f>IF('Backend Calcs Metric'!T312="","",(ROUND((CONVERT('Backend Calcs Metric'!T312,"ft3","m3")),5)))</f>
        <v/>
      </c>
      <c r="D311" s="94" t="str">
        <f>IF('Backend Calcs Metric'!U312="","",(ROUND((CONVERT('Backend Calcs Metric'!U312,"ft3","m3")),5)))</f>
        <v/>
      </c>
      <c r="E311" s="94" t="str">
        <f>IF('Backend Calcs Metric'!V312="","",(ROUND((CONVERT('Backend Calcs Metric'!V312,"ft3","m3")),5)))</f>
        <v/>
      </c>
      <c r="F311" s="94" t="e">
        <f>IF('Backend Calcs Metric'!W312="","",(ROUND((CONVERT('Backend Calcs Metric'!W312,"ft3","m3")),5)))</f>
        <v>#VALUE!</v>
      </c>
      <c r="G311" s="94" t="str">
        <f>IF('Backend Calcs Metric'!X312="","",(ROUND((CONVERT('Backend Calcs Metric'!X312,"ft3","m3")),5)))</f>
        <v/>
      </c>
      <c r="H311" s="94" t="str">
        <f>IF('Backend Calcs Metric'!Y312="","",(ROUND((CONVERT('Backend Calcs Metric'!Y312,"ft3","m3")),5)))</f>
        <v/>
      </c>
      <c r="I311" s="94" t="str">
        <f>IF('Backend Calcs Metric'!Y312="","",(ROUND((CONVERT('Backend Calcs Metric'!Y312,"ft3","m3")),2)))</f>
        <v/>
      </c>
      <c r="J311" s="94" t="str">
        <f>IF('Backend Calcs Metric'!AA312="","",(ROUND((CONVERT('Backend Calcs Metric'!Z312,"ft","m")),5)))</f>
        <v/>
      </c>
    </row>
    <row r="312" spans="1:10" x14ac:dyDescent="0.25">
      <c r="A312" s="96" t="str">
        <f>IF('Backend Calcs Metric'!P313="","",(ROUND((CONVERT('Backend Calcs Metric'!P313,"in","mm")),0)))</f>
        <v/>
      </c>
      <c r="B312" s="94" t="str">
        <f>IF('Backend Calcs Metric'!S313="","",(ROUND((CONVERT('Backend Calcs Metric'!S313,"ft3","m3")),5)))</f>
        <v/>
      </c>
      <c r="C312" s="94" t="str">
        <f>IF('Backend Calcs Metric'!T313="","",(ROUND((CONVERT('Backend Calcs Metric'!T313,"ft3","m3")),5)))</f>
        <v/>
      </c>
      <c r="D312" s="94" t="str">
        <f>IF('Backend Calcs Metric'!U313="","",(ROUND((CONVERT('Backend Calcs Metric'!U313,"ft3","m3")),5)))</f>
        <v/>
      </c>
      <c r="E312" s="94" t="str">
        <f>IF('Backend Calcs Metric'!V313="","",(ROUND((CONVERT('Backend Calcs Metric'!V313,"ft3","m3")),5)))</f>
        <v/>
      </c>
      <c r="F312" s="94" t="e">
        <f>IF('Backend Calcs Metric'!W313="","",(ROUND((CONVERT('Backend Calcs Metric'!W313,"ft3","m3")),5)))</f>
        <v>#VALUE!</v>
      </c>
      <c r="G312" s="94" t="str">
        <f>IF('Backend Calcs Metric'!X313="","",(ROUND((CONVERT('Backend Calcs Metric'!X313,"ft3","m3")),5)))</f>
        <v/>
      </c>
      <c r="H312" s="94" t="str">
        <f>IF('Backend Calcs Metric'!Y313="","",(ROUND((CONVERT('Backend Calcs Metric'!Y313,"ft3","m3")),5)))</f>
        <v/>
      </c>
      <c r="I312" s="94" t="str">
        <f>IF('Backend Calcs Metric'!Y313="","",(ROUND((CONVERT('Backend Calcs Metric'!Y313,"ft3","m3")),2)))</f>
        <v/>
      </c>
      <c r="J312" s="94" t="str">
        <f>IF('Backend Calcs Metric'!AA313="","",(ROUND((CONVERT('Backend Calcs Metric'!Z313,"ft","m")),5)))</f>
        <v/>
      </c>
    </row>
    <row r="313" spans="1:10" x14ac:dyDescent="0.25">
      <c r="A313" s="96" t="str">
        <f>IF('Backend Calcs Metric'!P314="","",(ROUND((CONVERT('Backend Calcs Metric'!P314,"in","mm")),0)))</f>
        <v/>
      </c>
      <c r="B313" s="94" t="str">
        <f>IF('Backend Calcs Metric'!S314="","",(ROUND((CONVERT('Backend Calcs Metric'!S314,"ft3","m3")),5)))</f>
        <v/>
      </c>
      <c r="C313" s="94" t="str">
        <f>IF('Backend Calcs Metric'!T314="","",(ROUND((CONVERT('Backend Calcs Metric'!T314,"ft3","m3")),5)))</f>
        <v/>
      </c>
      <c r="D313" s="94" t="str">
        <f>IF('Backend Calcs Metric'!U314="","",(ROUND((CONVERT('Backend Calcs Metric'!U314,"ft3","m3")),5)))</f>
        <v/>
      </c>
      <c r="E313" s="94" t="str">
        <f>IF('Backend Calcs Metric'!V314="","",(ROUND((CONVERT('Backend Calcs Metric'!V314,"ft3","m3")),5)))</f>
        <v/>
      </c>
      <c r="F313" s="94" t="e">
        <f>IF('Backend Calcs Metric'!W314="","",(ROUND((CONVERT('Backend Calcs Metric'!W314,"ft3","m3")),5)))</f>
        <v>#VALUE!</v>
      </c>
      <c r="G313" s="94" t="str">
        <f>IF('Backend Calcs Metric'!X314="","",(ROUND((CONVERT('Backend Calcs Metric'!X314,"ft3","m3")),5)))</f>
        <v/>
      </c>
      <c r="H313" s="94" t="str">
        <f>IF('Backend Calcs Metric'!Y314="","",(ROUND((CONVERT('Backend Calcs Metric'!Y314,"ft3","m3")),5)))</f>
        <v/>
      </c>
      <c r="I313" s="94" t="str">
        <f>IF('Backend Calcs Metric'!Y314="","",(ROUND((CONVERT('Backend Calcs Metric'!Y314,"ft3","m3")),2)))</f>
        <v/>
      </c>
      <c r="J313" s="94" t="str">
        <f>IF('Backend Calcs Metric'!AA314="","",(ROUND((CONVERT('Backend Calcs Metric'!Z314,"ft","m")),5)))</f>
        <v/>
      </c>
    </row>
    <row r="314" spans="1:10" x14ac:dyDescent="0.25">
      <c r="A314" s="96" t="str">
        <f>IF('Backend Calcs Metric'!P315="","",(ROUND((CONVERT('Backend Calcs Metric'!P315,"in","mm")),0)))</f>
        <v/>
      </c>
      <c r="B314" s="94" t="str">
        <f>IF('Backend Calcs Metric'!S315="","",(ROUND((CONVERT('Backend Calcs Metric'!S315,"ft3","m3")),5)))</f>
        <v/>
      </c>
      <c r="C314" s="94" t="str">
        <f>IF('Backend Calcs Metric'!T315="","",(ROUND((CONVERT('Backend Calcs Metric'!T315,"ft3","m3")),5)))</f>
        <v/>
      </c>
      <c r="D314" s="94" t="str">
        <f>IF('Backend Calcs Metric'!U315="","",(ROUND((CONVERT('Backend Calcs Metric'!U315,"ft3","m3")),5)))</f>
        <v/>
      </c>
      <c r="E314" s="94" t="str">
        <f>IF('Backend Calcs Metric'!V315="","",(ROUND((CONVERT('Backend Calcs Metric'!V315,"ft3","m3")),5)))</f>
        <v/>
      </c>
      <c r="F314" s="94" t="e">
        <f>IF('Backend Calcs Metric'!W315="","",(ROUND((CONVERT('Backend Calcs Metric'!W315,"ft3","m3")),5)))</f>
        <v>#VALUE!</v>
      </c>
      <c r="G314" s="94" t="str">
        <f>IF('Backend Calcs Metric'!X315="","",(ROUND((CONVERT('Backend Calcs Metric'!X315,"ft3","m3")),5)))</f>
        <v/>
      </c>
      <c r="H314" s="94" t="str">
        <f>IF('Backend Calcs Metric'!Y315="","",(ROUND((CONVERT('Backend Calcs Metric'!Y315,"ft3","m3")),5)))</f>
        <v/>
      </c>
      <c r="I314" s="94" t="str">
        <f>IF('Backend Calcs Metric'!Y315="","",(ROUND((CONVERT('Backend Calcs Metric'!Y315,"ft3","m3")),2)))</f>
        <v/>
      </c>
      <c r="J314" s="94" t="str">
        <f>IF('Backend Calcs Metric'!AA315="","",(ROUND((CONVERT('Backend Calcs Metric'!Z315,"ft","m")),5)))</f>
        <v/>
      </c>
    </row>
    <row r="315" spans="1:10" x14ac:dyDescent="0.25">
      <c r="A315" s="96" t="str">
        <f>IF('Backend Calcs Metric'!P316="","",(ROUND((CONVERT('Backend Calcs Metric'!P316,"in","mm")),0)))</f>
        <v/>
      </c>
      <c r="B315" s="94" t="str">
        <f>IF('Backend Calcs Metric'!S316="","",(ROUND((CONVERT('Backend Calcs Metric'!S316,"ft3","m3")),5)))</f>
        <v/>
      </c>
      <c r="C315" s="94" t="str">
        <f>IF('Backend Calcs Metric'!T316="","",(ROUND((CONVERT('Backend Calcs Metric'!T316,"ft3","m3")),5)))</f>
        <v/>
      </c>
      <c r="D315" s="94" t="str">
        <f>IF('Backend Calcs Metric'!U316="","",(ROUND((CONVERT('Backend Calcs Metric'!U316,"ft3","m3")),5)))</f>
        <v/>
      </c>
      <c r="E315" s="94" t="str">
        <f>IF('Backend Calcs Metric'!V316="","",(ROUND((CONVERT('Backend Calcs Metric'!V316,"ft3","m3")),5)))</f>
        <v/>
      </c>
      <c r="F315" s="94" t="e">
        <f>IF('Backend Calcs Metric'!W316="","",(ROUND((CONVERT('Backend Calcs Metric'!W316,"ft3","m3")),5)))</f>
        <v>#VALUE!</v>
      </c>
      <c r="G315" s="94" t="str">
        <f>IF('Backend Calcs Metric'!X316="","",(ROUND((CONVERT('Backend Calcs Metric'!X316,"ft3","m3")),5)))</f>
        <v/>
      </c>
      <c r="H315" s="94" t="str">
        <f>IF('Backend Calcs Metric'!Y316="","",(ROUND((CONVERT('Backend Calcs Metric'!Y316,"ft3","m3")),5)))</f>
        <v/>
      </c>
      <c r="I315" s="94" t="str">
        <f>IF('Backend Calcs Metric'!Y316="","",(ROUND((CONVERT('Backend Calcs Metric'!Y316,"ft3","m3")),2)))</f>
        <v/>
      </c>
      <c r="J315" s="94" t="str">
        <f>IF('Backend Calcs Metric'!AA316="","",(ROUND((CONVERT('Backend Calcs Metric'!Z316,"ft","m")),5)))</f>
        <v/>
      </c>
    </row>
    <row r="316" spans="1:10" x14ac:dyDescent="0.25">
      <c r="A316" s="96" t="str">
        <f>IF('Backend Calcs Metric'!P317="","",(ROUND((CONVERT('Backend Calcs Metric'!P317,"in","mm")),0)))</f>
        <v/>
      </c>
      <c r="B316" s="94" t="str">
        <f>IF('Backend Calcs Metric'!S317="","",(ROUND((CONVERT('Backend Calcs Metric'!S317,"ft3","m3")),5)))</f>
        <v/>
      </c>
      <c r="C316" s="94" t="str">
        <f>IF('Backend Calcs Metric'!T317="","",(ROUND((CONVERT('Backend Calcs Metric'!T317,"ft3","m3")),5)))</f>
        <v/>
      </c>
      <c r="D316" s="94" t="str">
        <f>IF('Backend Calcs Metric'!U317="","",(ROUND((CONVERT('Backend Calcs Metric'!U317,"ft3","m3")),5)))</f>
        <v/>
      </c>
      <c r="E316" s="94" t="str">
        <f>IF('Backend Calcs Metric'!V317="","",(ROUND((CONVERT('Backend Calcs Metric'!V317,"ft3","m3")),5)))</f>
        <v/>
      </c>
      <c r="F316" s="94" t="e">
        <f>IF('Backend Calcs Metric'!W317="","",(ROUND((CONVERT('Backend Calcs Metric'!W317,"ft3","m3")),5)))</f>
        <v>#VALUE!</v>
      </c>
      <c r="G316" s="94" t="str">
        <f>IF('Backend Calcs Metric'!X317="","",(ROUND((CONVERT('Backend Calcs Metric'!X317,"ft3","m3")),5)))</f>
        <v/>
      </c>
      <c r="H316" s="95"/>
      <c r="I316" s="94" t="str">
        <f>IF('Backend Calcs Metric'!Y317="","",(ROUND((CONVERT('Backend Calcs Metric'!Y317,"ft3","m3")),2)))</f>
        <v/>
      </c>
      <c r="J316" s="94" t="str">
        <f>IF('Backend Calcs Metric'!AA317="","",(ROUND((CONVERT('Backend Calcs Metric'!Z317,"ft","m")),5)))</f>
        <v/>
      </c>
    </row>
    <row r="317" spans="1:10" x14ac:dyDescent="0.25">
      <c r="F317" s="3"/>
      <c r="G317" s="3"/>
      <c r="H317" s="3"/>
      <c r="I317" s="3"/>
      <c r="J317" s="3"/>
    </row>
    <row r="318" spans="1:10" x14ac:dyDescent="0.25">
      <c r="F318" s="3"/>
      <c r="G318" s="3"/>
      <c r="H318" s="3"/>
      <c r="I318" s="3"/>
      <c r="J318" s="3"/>
    </row>
    <row r="319" spans="1:10" x14ac:dyDescent="0.25">
      <c r="F319" s="3"/>
      <c r="G319" s="3"/>
      <c r="H319" s="3"/>
      <c r="I319" s="3"/>
      <c r="J319" s="3"/>
    </row>
    <row r="320" spans="1:10" x14ac:dyDescent="0.25">
      <c r="F320" s="3"/>
      <c r="G320" s="3"/>
      <c r="H320" s="3"/>
      <c r="I320" s="3"/>
      <c r="J320" s="3"/>
    </row>
    <row r="321" spans="6:10" x14ac:dyDescent="0.25">
      <c r="F321" s="3"/>
      <c r="G321" s="3"/>
      <c r="H321" s="3"/>
      <c r="I321" s="3"/>
      <c r="J321" s="3"/>
    </row>
    <row r="322" spans="6:10" x14ac:dyDescent="0.25">
      <c r="F322" s="3"/>
      <c r="G322" s="3"/>
      <c r="H322" s="3"/>
      <c r="I322" s="3"/>
      <c r="J322" s="3"/>
    </row>
    <row r="323" spans="6:10" x14ac:dyDescent="0.25">
      <c r="F323" s="3"/>
      <c r="G323" s="3"/>
      <c r="H323" s="3"/>
      <c r="I323" s="3"/>
      <c r="J323" s="3"/>
    </row>
    <row r="324" spans="6:10" x14ac:dyDescent="0.25">
      <c r="F324" s="3"/>
      <c r="G324" s="3"/>
      <c r="H324" s="3"/>
      <c r="I324" s="3"/>
      <c r="J324" s="3"/>
    </row>
    <row r="325" spans="6:10" x14ac:dyDescent="0.25">
      <c r="F325" s="3"/>
      <c r="G325" s="3"/>
      <c r="H325" s="3"/>
      <c r="I325" s="3"/>
      <c r="J325" s="3"/>
    </row>
    <row r="326" spans="6:10" x14ac:dyDescent="0.25">
      <c r="F326" s="3"/>
      <c r="G326" s="3"/>
      <c r="H326" s="3"/>
      <c r="I326" s="3"/>
      <c r="J326" s="3"/>
    </row>
    <row r="327" spans="6:10" x14ac:dyDescent="0.25">
      <c r="F327" s="3"/>
      <c r="G327" s="3"/>
      <c r="H327" s="3"/>
      <c r="I327" s="3"/>
      <c r="J327" s="3"/>
    </row>
    <row r="328" spans="6:10" x14ac:dyDescent="0.25">
      <c r="F328" s="3"/>
      <c r="G328" s="3"/>
      <c r="H328" s="3"/>
      <c r="I328" s="3"/>
      <c r="J328" s="3"/>
    </row>
    <row r="329" spans="6:10" x14ac:dyDescent="0.25">
      <c r="F329" s="3"/>
      <c r="G329" s="3"/>
      <c r="H329" s="3"/>
      <c r="I329" s="3"/>
      <c r="J329" s="3"/>
    </row>
    <row r="330" spans="6:10" x14ac:dyDescent="0.25">
      <c r="F330" s="3"/>
      <c r="G330" s="3"/>
      <c r="H330" s="3"/>
      <c r="I330" s="3"/>
      <c r="J330" s="3"/>
    </row>
    <row r="331" spans="6:10" x14ac:dyDescent="0.25">
      <c r="F331" s="3"/>
      <c r="G331" s="3"/>
      <c r="H331" s="3"/>
      <c r="I331" s="3"/>
      <c r="J331" s="3"/>
    </row>
    <row r="332" spans="6:10" x14ac:dyDescent="0.25">
      <c r="F332" s="3"/>
      <c r="G332" s="3"/>
      <c r="H332" s="3"/>
      <c r="I332" s="3"/>
      <c r="J332" s="3"/>
    </row>
    <row r="333" spans="6:10" x14ac:dyDescent="0.25">
      <c r="F333" s="3"/>
      <c r="G333" s="3"/>
      <c r="H333" s="3"/>
      <c r="I333" s="3"/>
      <c r="J333" s="3"/>
    </row>
    <row r="334" spans="6:10" x14ac:dyDescent="0.25">
      <c r="F334" s="3"/>
      <c r="G334" s="3"/>
      <c r="H334" s="3"/>
      <c r="I334" s="3"/>
      <c r="J334" s="3"/>
    </row>
    <row r="335" spans="6:10" x14ac:dyDescent="0.25">
      <c r="F335" s="3"/>
      <c r="G335" s="3"/>
      <c r="H335" s="3"/>
      <c r="I335" s="3"/>
      <c r="J335" s="3"/>
    </row>
    <row r="336" spans="6:10" x14ac:dyDescent="0.25">
      <c r="F336" s="3"/>
      <c r="G336" s="3"/>
      <c r="H336" s="3"/>
      <c r="I336" s="3"/>
      <c r="J336" s="3"/>
    </row>
    <row r="337" spans="6:10" x14ac:dyDescent="0.25">
      <c r="F337" s="3"/>
      <c r="G337" s="3"/>
      <c r="H337" s="3"/>
      <c r="I337" s="3"/>
      <c r="J337" s="3"/>
    </row>
  </sheetData>
  <sheetProtection algorithmName="SHA-512" hashValue="MLeqXyRM0U7VJO5gXndHv13BK83GocH2WPbLLMUxJe0I8gHBGi2ByEBMwfThSK7v4sHVnDB+e53p7w4iXH1anA==" saltValue="0jWIcCTboEGzDO6spivqdA==" spinCount="100000" sheet="1" formatCells="0" formatColumns="0"/>
  <dataConsolidate link="1"/>
  <mergeCells count="6">
    <mergeCell ref="B13:I14"/>
    <mergeCell ref="A3:C3"/>
    <mergeCell ref="A4:C4"/>
    <mergeCell ref="A5:C5"/>
    <mergeCell ref="A6:C6"/>
    <mergeCell ref="A7:C7"/>
  </mergeCells>
  <dataValidations xWindow="402" yWindow="420" count="2">
    <dataValidation type="custom" allowBlank="1" showInputMessage="1" showErrorMessage="1" error="Please enter an Even,Whole number" sqref="E5" xr:uid="{AE186EF7-6E45-429C-A804-F61B796B39DC}">
      <formula1>MOD(E5,2)=0</formula1>
    </dataValidation>
    <dataValidation type="whole" operator="greaterThan" allowBlank="1" showInputMessage="1" showErrorMessage="1" errorTitle="Number of Chambers:" error="Please enter a whole number." sqref="E4" xr:uid="{FEA11406-3853-4720-8E4A-588EEDE4E0F0}">
      <formula1>0</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4</xdr:col>
                    <xdr:colOff>0</xdr:colOff>
                    <xdr:row>1</xdr:row>
                    <xdr:rowOff>114300</xdr:rowOff>
                  </from>
                  <to>
                    <xdr:col>5</xdr:col>
                    <xdr:colOff>28575</xdr:colOff>
                    <xdr:row>2</xdr:row>
                    <xdr:rowOff>171450</xdr:rowOff>
                  </to>
                </anchor>
              </controlPr>
            </control>
          </mc:Choice>
        </mc:AlternateContent>
        <mc:AlternateContent xmlns:mc="http://schemas.openxmlformats.org/markup-compatibility/2006">
          <mc:Choice Requires="x14">
            <control shapeId="4101" r:id="rId5" name="Drop Down 5">
              <controlPr defaultSize="0" autoLine="0" autoPict="0">
                <anchor moveWithCells="1">
                  <from>
                    <xdr:col>8</xdr:col>
                    <xdr:colOff>533400</xdr:colOff>
                    <xdr:row>7</xdr:row>
                    <xdr:rowOff>19050</xdr:rowOff>
                  </from>
                  <to>
                    <xdr:col>9</xdr:col>
                    <xdr:colOff>523875</xdr:colOff>
                    <xdr:row>7</xdr:row>
                    <xdr:rowOff>180975</xdr:rowOff>
                  </to>
                </anchor>
              </controlPr>
            </control>
          </mc:Choice>
        </mc:AlternateContent>
        <mc:AlternateContent xmlns:mc="http://schemas.openxmlformats.org/markup-compatibility/2006">
          <mc:Choice Requires="x14">
            <control shapeId="4103" r:id="rId6" name="Button 7">
              <controlPr defaultSize="0" print="0" autoFill="0" autoPict="0" macro="[0]!Button7_Click" altText="Go to Standard">
                <anchor moveWithCells="1" sizeWithCells="1">
                  <from>
                    <xdr:col>5</xdr:col>
                    <xdr:colOff>704850</xdr:colOff>
                    <xdr:row>9</xdr:row>
                    <xdr:rowOff>76200</xdr:rowOff>
                  </from>
                  <to>
                    <xdr:col>7</xdr:col>
                    <xdr:colOff>619125</xdr:colOff>
                    <xdr:row>10</xdr:row>
                    <xdr:rowOff>123825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3" id="{B6C25B56-7239-4BFB-9D29-604791CB0AC8}">
            <xm:f>'Backend Calcs Metric'!$A$11=2</xm:f>
            <x14:dxf>
              <font>
                <color theme="0"/>
              </font>
            </x14:dxf>
          </x14:cfRule>
          <x14:cfRule type="expression" priority="16" id="{B6A19870-525D-4A94-9CDB-DEDEA2662436}">
            <xm:f>AND($D$11&lt;'Backend Calcs Metric'!G12,'Backend Calcs Metric'!A11=1)</xm:f>
            <x14:dxf>
              <fill>
                <patternFill>
                  <bgColor rgb="FFFF0000"/>
                </patternFill>
              </fill>
            </x14:dxf>
          </x14:cfRule>
          <x14:cfRule type="expression" priority="17" id="{CF9A4B77-6457-4D08-93B2-7415832F1F1C}">
            <xm:f>'Backend Calcs Metric'!$A$11=1</xm:f>
            <x14:dxf>
              <fill>
                <patternFill>
                  <bgColor rgb="FFFFFFCC"/>
                </patternFill>
              </fill>
              <border>
                <left style="thin">
                  <color auto="1"/>
                </left>
                <right style="thin">
                  <color auto="1"/>
                </right>
                <top style="thin">
                  <color auto="1"/>
                </top>
                <bottom style="thin">
                  <color auto="1"/>
                </bottom>
                <vertical/>
                <horizontal/>
              </border>
            </x14:dxf>
          </x14:cfRule>
          <xm:sqref>D11</xm:sqref>
        </x14:conditionalFormatting>
        <x14:conditionalFormatting xmlns:xm="http://schemas.microsoft.com/office/excel/2006/main">
          <x14:cfRule type="expression" priority="15" id="{A8D0984D-0123-4284-A714-E1B1F4D7B829}">
            <xm:f>$D$11&lt;'Backend Calcs Metric'!G12</xm:f>
            <x14:dxf>
              <font>
                <color rgb="FFFF0000"/>
              </font>
            </x14:dxf>
          </x14:cfRule>
          <xm:sqref>C12:E12</xm:sqref>
        </x14:conditionalFormatting>
        <x14:conditionalFormatting xmlns:xm="http://schemas.microsoft.com/office/excel/2006/main">
          <x14:cfRule type="expression" priority="14" id="{305970EA-C0F3-4026-82A9-CCA20CCB17D9}">
            <xm:f>$D$11&gt;='Backend Calcs Metric'!G12</xm:f>
            <x14:dxf>
              <font>
                <color theme="1"/>
              </font>
            </x14:dxf>
          </x14:cfRule>
          <xm:sqref>E12</xm:sqref>
        </x14:conditionalFormatting>
        <x14:conditionalFormatting xmlns:xm="http://schemas.microsoft.com/office/excel/2006/main">
          <x14:cfRule type="expression" priority="5" id="{6C47FB51-3999-4935-8C40-371790928B15}">
            <xm:f>AND(E8&lt;150,'Backend Calcs Metric'!C4="HS31")</xm:f>
            <x14:dxf>
              <fill>
                <patternFill>
                  <bgColor rgb="FFFF0000"/>
                </patternFill>
              </fill>
              <border>
                <left style="thin">
                  <color auto="1"/>
                </left>
                <right style="thin">
                  <color auto="1"/>
                </right>
                <top style="thin">
                  <color auto="1"/>
                </top>
                <bottom style="thin">
                  <color auto="1"/>
                </bottom>
              </border>
            </x14:dxf>
          </x14:cfRule>
          <x14:cfRule type="expression" priority="6" id="{2663513B-09AF-424A-BE15-E8BDA10259BF}">
            <xm:f>AND(E8&lt;150,'Backend Calcs Metric'!C4="HS75")</xm:f>
            <x14:dxf>
              <fill>
                <patternFill>
                  <bgColor rgb="FFFF0000"/>
                </patternFill>
              </fill>
              <border>
                <left style="thin">
                  <color auto="1"/>
                </left>
                <right style="thin">
                  <color auto="1"/>
                </right>
                <top style="thin">
                  <color auto="1"/>
                </top>
                <bottom style="thin">
                  <color auto="1"/>
                </bottom>
              </border>
            </x14:dxf>
          </x14:cfRule>
          <x14:cfRule type="expression" priority="7" id="{45437830-93D9-49CB-8A5A-8E869C7A8C55}">
            <xm:f>AND(E8&lt;230,'Backend Calcs Metric'!C4="HS290")</xm:f>
            <x14:dxf>
              <fill>
                <patternFill>
                  <bgColor rgb="FFFF0000"/>
                </patternFill>
              </fill>
              <border>
                <left style="thin">
                  <color auto="1"/>
                </left>
                <right style="thin">
                  <color auto="1"/>
                </right>
                <top style="thin">
                  <color auto="1"/>
                </top>
                <bottom style="thin">
                  <color auto="1"/>
                </bottom>
              </border>
            </x14:dxf>
          </x14:cfRule>
          <x14:cfRule type="expression" priority="9" id="{E7698B04-D617-44E7-A716-452C07FCB4A3}">
            <xm:f>AND(E8&lt;230,'Backend Calcs Metric'!C4="HS180")</xm:f>
            <x14:dxf>
              <fill>
                <patternFill>
                  <bgColor rgb="FFFF0000"/>
                </patternFill>
              </fill>
              <border>
                <left style="thin">
                  <color auto="1"/>
                </left>
                <right style="thin">
                  <color auto="1"/>
                </right>
                <top style="thin">
                  <color auto="1"/>
                </top>
                <bottom style="thin">
                  <color auto="1"/>
                </bottom>
              </border>
            </x14:dxf>
          </x14:cfRule>
          <xm:sqref>E8</xm:sqref>
        </x14:conditionalFormatting>
        <x14:conditionalFormatting xmlns:xm="http://schemas.microsoft.com/office/excel/2006/main">
          <x14:cfRule type="expression" priority="1" id="{9D476060-D9CC-45AF-B13A-E6472A353E7C}">
            <xm:f>AND(E9&lt;150,'Backend Calcs Metric'!C4="HS75")</xm:f>
            <x14:dxf>
              <fill>
                <patternFill>
                  <bgColor rgb="FFFF0000"/>
                </patternFill>
              </fill>
              <border>
                <left style="thin">
                  <color auto="1"/>
                </left>
                <right style="thin">
                  <color auto="1"/>
                </right>
                <top style="thin">
                  <color auto="1"/>
                </top>
                <bottom style="thin">
                  <color auto="1"/>
                </bottom>
                <vertical/>
                <horizontal/>
              </border>
            </x14:dxf>
          </x14:cfRule>
          <x14:cfRule type="expression" priority="2" id="{B07542C6-B0AB-42A4-9860-B07730017046}">
            <xm:f>AND(E9&lt;150,'Backend Calcs Metric'!C4="HS31")</xm:f>
            <x14:dxf>
              <fill>
                <patternFill>
                  <bgColor rgb="FFFF0000"/>
                </patternFill>
              </fill>
              <border>
                <left style="thin">
                  <color auto="1"/>
                </left>
                <right style="thin">
                  <color auto="1"/>
                </right>
                <top style="thin">
                  <color auto="1"/>
                </top>
                <bottom style="thin">
                  <color auto="1"/>
                </bottom>
              </border>
            </x14:dxf>
          </x14:cfRule>
          <x14:cfRule type="expression" priority="3" id="{1ED15BB1-DCBC-4B95-9E98-9EC7F6CDB10F}">
            <xm:f>AND(E9&lt;300,'Backend Calcs Metric'!C4="HS180")</xm:f>
            <x14:dxf>
              <fill>
                <patternFill>
                  <bgColor rgb="FFFF0000"/>
                </patternFill>
              </fill>
              <border>
                <left style="thin">
                  <color auto="1"/>
                </left>
                <right style="thin">
                  <color auto="1"/>
                </right>
                <top style="thin">
                  <color auto="1"/>
                </top>
                <bottom style="thin">
                  <color auto="1"/>
                </bottom>
              </border>
            </x14:dxf>
          </x14:cfRule>
          <x14:cfRule type="expression" priority="4" id="{9351AC02-48FE-4997-873D-2A3B8E9EFBBF}">
            <xm:f>AND(E9&lt;300,'Backend Calcs Metric'!C4="HS290")</xm:f>
            <x14:dxf>
              <fill>
                <patternFill>
                  <bgColor rgb="FFFF0000"/>
                </patternFill>
              </fill>
              <border>
                <left style="thin">
                  <color auto="1"/>
                </left>
                <right style="thin">
                  <color auto="1"/>
                </right>
                <top style="thin">
                  <color auto="1"/>
                </top>
                <bottom style="thin">
                  <color auto="1"/>
                </bottom>
              </border>
            </x14:dxf>
          </x14:cfRule>
          <xm:sqref>E9</xm:sqref>
        </x14:conditionalFormatting>
      </x14:conditionalFormattings>
    </ext>
    <ext xmlns:x14="http://schemas.microsoft.com/office/spreadsheetml/2009/9/main" uri="{CCE6A557-97BC-4b89-ADB6-D9C93CAAB3DF}">
      <x14:dataValidations xmlns:xm="http://schemas.microsoft.com/office/excel/2006/main" xWindow="402" yWindow="420" count="3">
        <x14:dataValidation type="custom" operator="greaterThanOrEqual" allowBlank="1" showErrorMessage="1" errorTitle="Input error:" error="Please ensure the value is equal to or greater than the required minimum.  " xr:uid="{0ED22C48-E952-4C49-8534-F6EBE4A0F9A0}">
          <x14:formula1>
            <xm:f>IF('Backend Calcs Standard'!$C$4="HS180",E10&gt;=12,E10&gt;=6)</xm:f>
          </x14:formula1>
          <xm:sqref>E10:E12</xm:sqref>
        </x14:dataValidation>
        <x14:dataValidation type="custom" operator="greaterThanOrEqual" allowBlank="1" showInputMessage="1" showErrorMessage="1" errorTitle="Input error:" error="Please ensure that your value is correct and larger than the required minimum.  " prompt="HS31/HS75 _x000a_Min=150 mm_x000a_HS180/HS290 _x000a_Min=230 mm" xr:uid="{07EA5131-8C68-4A13-9D75-50539E193335}">
          <x14:formula1>
            <xm:f>IF(OR('Backend Calcs Metric'!$C$4="HS180",'Backend Calcs Metric'!$C$4="HS290"),E8&gt;=230,E8&gt;=150)</xm:f>
          </x14:formula1>
          <xm:sqref>E8</xm:sqref>
        </x14:dataValidation>
        <x14:dataValidation type="custom" operator="greaterThanOrEqual" allowBlank="1" showInputMessage="1" showErrorMessage="1" errorTitle="Input error:" error="Please ensure the value is equal to or greater than the required minimum.  " prompt="HS31/HS75 _x000a_Min=150 mm_x000a_HS180/HS290 _x000a_Min=300 mm" xr:uid="{E54B822D-5049-40FD-B7FD-8407C79CA9DA}">
          <x14:formula1>
            <xm:f>IF(OR('Backend Calcs Metric'!$C$4="HS180",'Backend Calcs Metric'!$C$4="HS290"),E9&gt;=300,E9&gt;=150)</xm:f>
          </x14:formula1>
          <xm:sqref>E9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9BB01-A923-4327-BDBB-39A83F18A664}">
  <sheetPr codeName="Sheet4"/>
  <dimension ref="A1:AF591"/>
  <sheetViews>
    <sheetView zoomScale="85" zoomScaleNormal="85" workbookViewId="0">
      <selection activeCell="Y155" sqref="Y155"/>
    </sheetView>
  </sheetViews>
  <sheetFormatPr defaultRowHeight="15" x14ac:dyDescent="0.25"/>
  <cols>
    <col min="1" max="1" width="9.140625" style="77"/>
    <col min="2" max="2" width="19.7109375" style="75" bestFit="1" customWidth="1"/>
    <col min="3" max="3" width="11.28515625" style="75" customWidth="1"/>
    <col min="4" max="4" width="11" style="75" customWidth="1"/>
    <col min="5" max="5" width="11.5703125" style="75" customWidth="1"/>
    <col min="6" max="6" width="18.7109375" style="75" customWidth="1"/>
    <col min="7" max="7" width="12.42578125" style="75" customWidth="1"/>
    <col min="8" max="8" width="13.7109375" style="75" customWidth="1"/>
    <col min="9" max="9" width="13.140625" style="77" customWidth="1"/>
    <col min="10" max="10" width="12.85546875" style="75" customWidth="1"/>
    <col min="11" max="11" width="9.140625" style="75"/>
    <col min="12" max="12" width="10.7109375" style="75" customWidth="1"/>
    <col min="13" max="13" width="10.5703125" style="75" customWidth="1"/>
    <col min="14" max="14" width="10.7109375" style="75" customWidth="1"/>
    <col min="15" max="15" width="10" style="75" customWidth="1"/>
    <col min="16" max="16" width="9.7109375" style="75" customWidth="1"/>
    <col min="17" max="17" width="11.42578125" style="75" customWidth="1"/>
    <col min="18" max="18" width="10.28515625" style="75" customWidth="1"/>
    <col min="19" max="19" width="9.5703125" style="75" bestFit="1" customWidth="1"/>
    <col min="20" max="20" width="9.140625" style="75"/>
    <col min="21" max="21" width="10.28515625" style="75" customWidth="1"/>
    <col min="22" max="22" width="11.28515625" style="75" customWidth="1"/>
    <col min="23" max="23" width="9.140625" style="75"/>
    <col min="24" max="24" width="10.5703125" style="75" customWidth="1"/>
    <col min="25" max="25" width="10.7109375" style="75" customWidth="1"/>
    <col min="26" max="26" width="10.28515625" style="75" customWidth="1"/>
    <col min="27" max="28" width="9.140625" style="75"/>
    <col min="29" max="29" width="9.140625" style="77"/>
    <col min="30" max="32" width="9.140625" style="74"/>
  </cols>
  <sheetData>
    <row r="1" spans="1:31" ht="48" x14ac:dyDescent="0.25">
      <c r="A1" s="72"/>
      <c r="B1" s="52"/>
      <c r="C1" s="52">
        <f>((VLOOKUP(C4,J1:K5,2,FALSE))*2.54)+C9+C10</f>
        <v>3433.2200000000003</v>
      </c>
      <c r="D1" s="52"/>
      <c r="E1" s="52"/>
      <c r="F1" s="52"/>
      <c r="G1" s="52"/>
      <c r="H1" s="52"/>
      <c r="I1" s="72"/>
      <c r="J1" s="46" t="s">
        <v>3</v>
      </c>
      <c r="K1" s="46" t="s">
        <v>99</v>
      </c>
      <c r="L1" s="46" t="s">
        <v>100</v>
      </c>
      <c r="M1" s="46" t="s">
        <v>101</v>
      </c>
      <c r="N1" s="46" t="s">
        <v>102</v>
      </c>
      <c r="O1" s="46" t="s">
        <v>123</v>
      </c>
      <c r="P1" s="102" t="s">
        <v>6</v>
      </c>
      <c r="Q1" s="46" t="s">
        <v>104</v>
      </c>
      <c r="R1" s="46" t="s">
        <v>105</v>
      </c>
      <c r="S1" s="102" t="s">
        <v>8</v>
      </c>
      <c r="T1" s="46" t="s">
        <v>106</v>
      </c>
      <c r="U1" s="46" t="s">
        <v>103</v>
      </c>
      <c r="V1" s="46" t="s">
        <v>107</v>
      </c>
      <c r="W1" s="102" t="s">
        <v>10</v>
      </c>
      <c r="X1" s="46" t="s">
        <v>109</v>
      </c>
      <c r="Y1" s="102" t="s">
        <v>108</v>
      </c>
      <c r="Z1" s="46" t="s">
        <v>112</v>
      </c>
      <c r="AA1" s="46" t="s">
        <v>110</v>
      </c>
      <c r="AB1" s="52"/>
      <c r="AC1" s="72"/>
      <c r="AD1" s="73"/>
      <c r="AE1" s="73"/>
    </row>
    <row r="2" spans="1:31" x14ac:dyDescent="0.25">
      <c r="A2" s="72"/>
      <c r="B2" s="52"/>
      <c r="C2" s="52"/>
      <c r="D2" s="52"/>
      <c r="E2" s="52"/>
      <c r="F2" s="52"/>
      <c r="G2" s="52"/>
      <c r="H2" s="52"/>
      <c r="I2" s="72"/>
      <c r="J2" s="47" t="s">
        <v>77</v>
      </c>
      <c r="K2" s="47">
        <f>ROUND(CONVERT('Backend Calcs Standard'!K2,"in","mm"),0)</f>
        <v>406</v>
      </c>
      <c r="L2" s="47">
        <f>ROUND((CONVERT('Backend Calcs Standard'!L2,"ft","m")),3)</f>
        <v>0.39600000000000002</v>
      </c>
      <c r="M2" s="47">
        <f>ROUND(CONVERT('Backend Calcs Standard'!M2,"in","mm"),0)</f>
        <v>861</v>
      </c>
      <c r="N2" s="47">
        <f>ROUND((CONVERT('Backend Calcs Standard'!N2,"ft","m")),3)</f>
        <v>0.86099999999999999</v>
      </c>
      <c r="O2" s="47">
        <f>M2+U2</f>
        <v>1013</v>
      </c>
      <c r="P2" s="103">
        <f>ROUND(CONVERT(O2,"mm","in"),1)</f>
        <v>39.9</v>
      </c>
      <c r="Q2" s="47">
        <f>ROUND((CONVERT('Backend Calcs Standard'!P2,"ft","m")),3)</f>
        <v>1.0129999999999999</v>
      </c>
      <c r="R2" s="47">
        <f>ROUND((CONVERT('Backend Calcs Standard'!Q2,"in","mm")),3)</f>
        <v>2169.16</v>
      </c>
      <c r="S2" s="103">
        <f>ROUND(CONVERT(R2,"mm","in"),1)</f>
        <v>85.4</v>
      </c>
      <c r="T2" s="47">
        <f>ROUND((CONVERT('Backend Calcs Standard'!R2,"ft","m")),3)</f>
        <v>2.169</v>
      </c>
      <c r="U2" s="47">
        <f>ROUND(CONVERT('Backend Calcs Standard'!S2,"in","mm"),0)</f>
        <v>152</v>
      </c>
      <c r="V2" s="47">
        <f>ROUND((CONVERT('Backend Calcs Standard'!T2,"ft","m")),3)</f>
        <v>0.152</v>
      </c>
      <c r="W2" s="103">
        <f>ROUND(CONVERT(V2,"m","in"),2)</f>
        <v>5.98</v>
      </c>
      <c r="X2" s="45">
        <f>ROUND((CONVERT('Backend Calcs Standard'!V2,"in","mm")),3)</f>
        <v>462.28</v>
      </c>
      <c r="Y2" s="103">
        <f>ROUND(CONVERT(Z2,"mm","in"),1)</f>
        <v>6.2</v>
      </c>
      <c r="Z2" s="47">
        <f>ROUND((CONVERT('Backend Calcs Standard'!W2,"in","mm")),3)</f>
        <v>157.47999999999999</v>
      </c>
      <c r="AA2" s="47">
        <f>ROUND((CONVERT('Backend Calcs Standard'!X2,"ft","m")),3)</f>
        <v>0.157</v>
      </c>
      <c r="AB2" s="52"/>
      <c r="AC2" s="72"/>
      <c r="AD2" s="73"/>
      <c r="AE2" s="73"/>
    </row>
    <row r="3" spans="1:31" x14ac:dyDescent="0.25">
      <c r="A3" s="72"/>
      <c r="B3" s="52"/>
      <c r="D3" s="52"/>
      <c r="E3" s="52"/>
      <c r="F3" s="52"/>
      <c r="G3" s="52"/>
      <c r="H3" s="52"/>
      <c r="I3" s="72"/>
      <c r="J3" s="47" t="s">
        <v>13</v>
      </c>
      <c r="K3" s="47">
        <f>ROUND(CONVERT('Backend Calcs Standard'!K3,"in","mm"),0)</f>
        <v>762</v>
      </c>
      <c r="L3" s="47">
        <f>ROUND((CONVERT('Backend Calcs Standard'!L3,"ft","m")),3)</f>
        <v>0.76200000000000001</v>
      </c>
      <c r="M3" s="47">
        <f>ROUND(CONVERT('Backend Calcs Standard'!M3,"in","mm"),0)</f>
        <v>1295</v>
      </c>
      <c r="N3" s="47">
        <f>ROUND((CONVERT('Backend Calcs Standard'!N3,"ft","m")),3)</f>
        <v>1.2949999999999999</v>
      </c>
      <c r="O3" s="47">
        <f>M3+U3</f>
        <v>1447</v>
      </c>
      <c r="P3" s="103">
        <f t="shared" ref="P3:P5" si="0">ROUND(CONVERT(O3,"mm","in"),1)</f>
        <v>57</v>
      </c>
      <c r="Q3" s="47">
        <f>ROUND((CONVERT('Backend Calcs Standard'!P3,"ft","m")),3)</f>
        <v>1.448</v>
      </c>
      <c r="R3" s="47">
        <f>ROUND((CONVERT('Backend Calcs Standard'!Q3,"in","mm")),3)</f>
        <v>2156.46</v>
      </c>
      <c r="S3" s="103">
        <f t="shared" ref="S3:S5" si="1">ROUND(CONVERT(R3,"mm","in"),1)</f>
        <v>84.9</v>
      </c>
      <c r="T3" s="47">
        <f>ROUND((CONVERT('Backend Calcs Standard'!R3,"ft","m")),3)</f>
        <v>2.1560000000000001</v>
      </c>
      <c r="U3" s="47">
        <f>ROUND(CONVERT('Backend Calcs Standard'!S3,"in","mm"),0)</f>
        <v>152</v>
      </c>
      <c r="V3" s="47">
        <f>ROUND((CONVERT('Backend Calcs Standard'!T3,"ft","m")),3)</f>
        <v>0.152</v>
      </c>
      <c r="W3" s="103">
        <f t="shared" ref="W3:W5" si="2">ROUND(CONVERT(V3,"m","in"),2)</f>
        <v>5.98</v>
      </c>
      <c r="X3" s="45">
        <f>ROUND((CONVERT('Backend Calcs Standard'!V3,"in","mm")),3)</f>
        <v>561.34</v>
      </c>
      <c r="Y3" s="103">
        <f t="shared" ref="Y3:Y5" si="3">ROUND(CONVERT(Z3,"mm","in"),1)</f>
        <v>10.1</v>
      </c>
      <c r="Z3" s="47">
        <f>ROUND((CONVERT('Backend Calcs Standard'!W3,"in","mm")),3)</f>
        <v>256.54000000000002</v>
      </c>
      <c r="AA3" s="47">
        <f>ROUND((CONVERT('Backend Calcs Standard'!X3,"ft","m")),3)</f>
        <v>0.25700000000000001</v>
      </c>
      <c r="AB3" s="52"/>
      <c r="AC3" s="72"/>
      <c r="AD3" s="73"/>
      <c r="AE3" s="73"/>
    </row>
    <row r="4" spans="1:31" ht="34.5" customHeight="1" x14ac:dyDescent="0.25">
      <c r="A4" s="72">
        <v>3</v>
      </c>
      <c r="B4" s="76" t="s">
        <v>17</v>
      </c>
      <c r="C4" s="76" t="str">
        <f>IF(A4=1,"HS31",IF(A4=2,"HS75",IF(A4=3,"HS180","HS290")))</f>
        <v>HS180</v>
      </c>
      <c r="D4" s="52"/>
      <c r="E4" s="93" t="s">
        <v>122</v>
      </c>
      <c r="F4" s="29" t="s">
        <v>48</v>
      </c>
      <c r="G4" s="52">
        <f>$C$6/2</f>
        <v>5</v>
      </c>
      <c r="H4" s="52" t="s">
        <v>50</v>
      </c>
      <c r="I4" s="93" t="s">
        <v>122</v>
      </c>
      <c r="J4" s="47" t="s">
        <v>14</v>
      </c>
      <c r="K4" s="47">
        <f>ROUND(CONVERT('Backend Calcs Standard'!K4,"in","mm"),0)</f>
        <v>1143</v>
      </c>
      <c r="L4" s="47">
        <f>ROUND((CONVERT('Backend Calcs Standard'!L4,"ft","m")),3)</f>
        <v>1.1579999999999999</v>
      </c>
      <c r="M4" s="47">
        <f>ROUND(CONVERT('Backend Calcs Standard'!M4,"in","mm"),0)</f>
        <v>1976</v>
      </c>
      <c r="N4" s="47">
        <f>ROUND((CONVERT('Backend Calcs Standard'!N4,"ft","m")),3)</f>
        <v>1.976</v>
      </c>
      <c r="O4" s="47">
        <f>M4+U4</f>
        <v>2179</v>
      </c>
      <c r="P4" s="103">
        <f t="shared" si="0"/>
        <v>85.8</v>
      </c>
      <c r="Q4" s="47">
        <f>ROUND((CONVERT('Backend Calcs Standard'!P4,"ft","m")),3)</f>
        <v>2.1789999999999998</v>
      </c>
      <c r="R4" s="47">
        <f>ROUND((CONVERT('Backend Calcs Standard'!Q4,"in","mm")),3)</f>
        <v>2166.62</v>
      </c>
      <c r="S4" s="103">
        <f t="shared" si="1"/>
        <v>85.3</v>
      </c>
      <c r="T4" s="47">
        <f>ROUND((CONVERT('Backend Calcs Standard'!R4,"ft","m")),3)</f>
        <v>2.1669999999999998</v>
      </c>
      <c r="U4" s="47">
        <f>ROUND(CONVERT('Backend Calcs Standard'!S4,"in","mm"),0)</f>
        <v>203</v>
      </c>
      <c r="V4" s="47">
        <f>ROUND((CONVERT('Backend Calcs Standard'!T4,"ft","m")),3)</f>
        <v>0.20300000000000001</v>
      </c>
      <c r="W4" s="103">
        <f t="shared" si="2"/>
        <v>7.99</v>
      </c>
      <c r="X4" s="45">
        <f>ROUND((CONVERT('Backend Calcs Standard'!V4,"in","mm")),3)</f>
        <v>713.74</v>
      </c>
      <c r="Y4" s="103">
        <f t="shared" si="3"/>
        <v>22.1</v>
      </c>
      <c r="Z4" s="47">
        <f>ROUND((CONVERT('Backend Calcs Standard'!W4,"in","mm")),3)</f>
        <v>561.34</v>
      </c>
      <c r="AA4" s="47">
        <f>ROUND((CONVERT('Backend Calcs Standard'!X4,"ft","m")),3)</f>
        <v>0.56100000000000005</v>
      </c>
      <c r="AB4" s="52"/>
      <c r="AC4" s="72"/>
      <c r="AD4" s="73"/>
      <c r="AE4" s="73"/>
    </row>
    <row r="5" spans="1:31" x14ac:dyDescent="0.25">
      <c r="A5" s="72"/>
      <c r="B5" s="76" t="s">
        <v>18</v>
      </c>
      <c r="C5" s="76">
        <f>'Stage-Storage (Metric)'!E4</f>
        <v>25</v>
      </c>
      <c r="D5" s="52"/>
      <c r="E5" s="85"/>
      <c r="F5" s="76" t="s">
        <v>42</v>
      </c>
      <c r="G5" s="52">
        <f>(((C5/G4)*IF(C4="HS180",R4,IF(C4="HS75",R3,IF(C4="HS290",R5,R2)))+(2*IF(C4="HS180",Z4,IF(C4="HS75",Z3,IF(C4="HS290",Z5,Z2))))))</f>
        <v>11955.779999999999</v>
      </c>
      <c r="H5" s="52" t="s">
        <v>90</v>
      </c>
      <c r="I5" s="107">
        <f>CONVERT(G5,"mm","in")</f>
        <v>470.69999999999993</v>
      </c>
      <c r="J5" s="47" t="s">
        <v>78</v>
      </c>
      <c r="K5" s="47">
        <f>ROUND(CONVERT('Backend Calcs Standard'!K5,"in","mm"),0)</f>
        <v>1524</v>
      </c>
      <c r="L5" s="47">
        <f>ROUND((CONVERT('Backend Calcs Standard'!L5,"ft","m")),3)</f>
        <v>1.524</v>
      </c>
      <c r="M5" s="47">
        <f>ROUND(CONVERT('Backend Calcs Standard'!M5,"in","mm"),0)</f>
        <v>2553</v>
      </c>
      <c r="N5" s="47">
        <f>ROUND((CONVERT('Backend Calcs Standard'!N5,"ft","m")),3)</f>
        <v>2.5529999999999999</v>
      </c>
      <c r="O5" s="47">
        <f>M5+U5</f>
        <v>2756</v>
      </c>
      <c r="P5" s="103">
        <f t="shared" si="0"/>
        <v>108.5</v>
      </c>
      <c r="Q5" s="47">
        <f>ROUND((CONVERT('Backend Calcs Standard'!P5,"ft","m")),3)</f>
        <v>2.7559999999999998</v>
      </c>
      <c r="R5" s="47">
        <f>ROUND((CONVERT('Backend Calcs Standard'!Q5,"in","mm")),3)</f>
        <v>1226.82</v>
      </c>
      <c r="S5" s="103">
        <f t="shared" si="1"/>
        <v>48.3</v>
      </c>
      <c r="T5" s="47">
        <f>ROUND((CONVERT('Backend Calcs Standard'!R5,"ft","m")),3)</f>
        <v>1.2270000000000001</v>
      </c>
      <c r="U5" s="47">
        <f>ROUND(CONVERT('Backend Calcs Standard'!S5,"in","mm"),0)</f>
        <v>203</v>
      </c>
      <c r="V5" s="47">
        <f>ROUND((CONVERT('Backend Calcs Standard'!T5,"ft","m")),3)</f>
        <v>0.20300000000000001</v>
      </c>
      <c r="W5" s="103">
        <f t="shared" si="2"/>
        <v>7.99</v>
      </c>
      <c r="X5" s="45">
        <f>ROUND((CONVERT('Backend Calcs Standard'!V5,"in","mm")),3)</f>
        <v>974.34400000000005</v>
      </c>
      <c r="Y5" s="103">
        <f t="shared" si="3"/>
        <v>32.4</v>
      </c>
      <c r="Z5" s="47">
        <f>ROUND((CONVERT('Backend Calcs Standard'!W5,"in","mm")),3)</f>
        <v>821.94399999999996</v>
      </c>
      <c r="AA5" s="47">
        <f>ROUND((CONVERT('Backend Calcs Standard'!X5,"ft","m")),3)</f>
        <v>0.82199999999999995</v>
      </c>
      <c r="AB5" s="52"/>
      <c r="AC5" s="72"/>
      <c r="AD5" s="73"/>
      <c r="AE5" s="73"/>
    </row>
    <row r="6" spans="1:31" x14ac:dyDescent="0.25">
      <c r="A6" s="72"/>
      <c r="B6" s="76" t="s">
        <v>19</v>
      </c>
      <c r="C6" s="76">
        <f>'Stage-Storage (Metric)'!E5</f>
        <v>10</v>
      </c>
      <c r="D6" s="52"/>
      <c r="E6" s="85"/>
      <c r="F6" s="76" t="s">
        <v>43</v>
      </c>
      <c r="G6" s="52">
        <f>IF(C4="HS180",((G4*M4+U4*(G4-1))),IF(C4="HS75",((G4*M3+U3*(G4-1))),IF(C4="HS290",(G4*M5+U5*(G4-1)),(G4*M2+U2*(G4-1)))))</f>
        <v>10692</v>
      </c>
      <c r="H6" s="52" t="s">
        <v>90</v>
      </c>
      <c r="I6" s="108">
        <f>CONVERT(G6,"mm","in")</f>
        <v>420.94488188976374</v>
      </c>
      <c r="Y6" s="52"/>
      <c r="AB6" s="52"/>
      <c r="AC6" s="72"/>
      <c r="AD6" s="73"/>
      <c r="AE6" s="73"/>
    </row>
    <row r="7" spans="1:31" x14ac:dyDescent="0.25">
      <c r="A7" s="72"/>
      <c r="B7" s="76" t="s">
        <v>20</v>
      </c>
      <c r="C7" s="78">
        <f>'Stage-Storage (Metric)'!E6</f>
        <v>0.4</v>
      </c>
      <c r="D7" s="52"/>
      <c r="E7" s="85"/>
      <c r="F7" s="76" t="s">
        <v>44</v>
      </c>
      <c r="G7" s="52">
        <f>$G$6*$G$5</f>
        <v>127831199.75999999</v>
      </c>
      <c r="H7" s="52" t="s">
        <v>113</v>
      </c>
      <c r="I7" s="85">
        <f>ROUND(CONVERT(G7,"mm2","in2"),0)</f>
        <v>198139</v>
      </c>
      <c r="Y7" s="52"/>
      <c r="Z7" s="52"/>
      <c r="AA7" s="52"/>
      <c r="AB7" s="52"/>
      <c r="AC7" s="72"/>
      <c r="AD7" s="73"/>
      <c r="AE7" s="73"/>
    </row>
    <row r="8" spans="1:31" x14ac:dyDescent="0.25">
      <c r="A8" s="72"/>
      <c r="B8" s="76" t="s">
        <v>21</v>
      </c>
      <c r="C8" s="76">
        <f>'Stage-Storage (Metric)'!E7</f>
        <v>0</v>
      </c>
      <c r="D8" s="52" t="s">
        <v>89</v>
      </c>
      <c r="E8" s="85">
        <f>ROUND(CONVERT(C8,"m","ft"),1)</f>
        <v>0</v>
      </c>
      <c r="F8" s="76" t="s">
        <v>46</v>
      </c>
      <c r="G8" s="52">
        <f>IF(C4="HS180",$G$5+304.8,IF(C4="HS75",$G$5+609.6,IF(C4="HS290",G5+304.8,G5+609.6)))</f>
        <v>12260.579999999998</v>
      </c>
      <c r="H8" s="52" t="s">
        <v>90</v>
      </c>
      <c r="I8" s="72"/>
      <c r="Y8" s="52"/>
      <c r="Z8" s="52"/>
      <c r="AA8" s="52"/>
      <c r="AB8" s="52"/>
      <c r="AC8" s="72"/>
      <c r="AD8" s="73"/>
      <c r="AE8" s="73"/>
    </row>
    <row r="9" spans="1:31" x14ac:dyDescent="0.25">
      <c r="A9" s="72"/>
      <c r="B9" s="76" t="s">
        <v>22</v>
      </c>
      <c r="C9" s="76">
        <f>'Stage-Storage (Metric)'!E8</f>
        <v>230</v>
      </c>
      <c r="D9" s="75" t="s">
        <v>90</v>
      </c>
      <c r="E9" s="85">
        <f>ROUND(CONVERT(C9,"mm","in"),0)</f>
        <v>9</v>
      </c>
      <c r="F9" s="76" t="s">
        <v>45</v>
      </c>
      <c r="G9" s="52">
        <f>IF(C4="HS180",$G$6+609.6,IF(C4="HS75",$G$6+609.6,IF(C4="HS290",G6+609.6,G6+609.6)))</f>
        <v>11301.6</v>
      </c>
      <c r="H9" s="52" t="s">
        <v>90</v>
      </c>
      <c r="I9" s="72"/>
      <c r="J9" s="52"/>
      <c r="K9" s="52"/>
      <c r="L9" s="52"/>
      <c r="M9" s="52"/>
      <c r="N9" s="52"/>
      <c r="R9" s="52"/>
      <c r="S9" s="52"/>
      <c r="T9" s="52"/>
      <c r="U9" s="52"/>
      <c r="V9" s="52"/>
      <c r="W9" s="52"/>
      <c r="X9" s="52"/>
      <c r="Y9" s="52"/>
      <c r="Z9" s="52"/>
      <c r="AA9" s="52"/>
      <c r="AB9" s="52"/>
      <c r="AC9" s="72"/>
      <c r="AD9" s="73"/>
      <c r="AE9" s="73"/>
    </row>
    <row r="10" spans="1:31" x14ac:dyDescent="0.25">
      <c r="A10" s="72"/>
      <c r="B10" s="76" t="s">
        <v>23</v>
      </c>
      <c r="C10" s="76">
        <f>'Stage-Storage (Metric)'!E9</f>
        <v>300</v>
      </c>
      <c r="D10" s="79" t="s">
        <v>90</v>
      </c>
      <c r="E10" s="85">
        <f>ROUND(CONVERT(C10,"mm","in"),0)</f>
        <v>12</v>
      </c>
      <c r="F10" s="76" t="s">
        <v>47</v>
      </c>
      <c r="G10" s="52">
        <f>G8*G9</f>
        <v>138564170.92799997</v>
      </c>
      <c r="H10" s="52" t="s">
        <v>113</v>
      </c>
      <c r="I10" s="72"/>
      <c r="J10" s="52"/>
      <c r="K10" s="52"/>
      <c r="L10" s="52"/>
      <c r="M10" s="52"/>
      <c r="N10" s="52"/>
      <c r="R10" s="52"/>
      <c r="S10" s="52"/>
      <c r="T10" s="52"/>
      <c r="U10" s="52">
        <f>((IF($C$4="HS180",$U$4*1,IF($C$4="HS75",$U$3*1,IF($C$4="HS290",$U$5*1,$U$2*1))))/12)*(($G$5/12)/12*$C$7)</f>
        <v>561.81095833333336</v>
      </c>
      <c r="V10" s="52"/>
      <c r="W10" s="52"/>
      <c r="X10" s="52"/>
      <c r="Y10" s="52"/>
      <c r="AB10" s="52"/>
      <c r="AC10" s="72"/>
      <c r="AD10" s="73"/>
      <c r="AE10" s="73"/>
    </row>
    <row r="11" spans="1:31" x14ac:dyDescent="0.25">
      <c r="A11" s="72">
        <v>1</v>
      </c>
      <c r="B11" s="76" t="s">
        <v>26</v>
      </c>
      <c r="C11" s="76" t="str">
        <f>IF(A11=1, "Yes", "No")</f>
        <v>Yes</v>
      </c>
      <c r="D11" s="52"/>
      <c r="E11" s="85"/>
      <c r="F11" s="52"/>
      <c r="G11" s="52"/>
      <c r="H11" s="52"/>
      <c r="I11" s="72"/>
      <c r="J11" s="82"/>
      <c r="K11" s="52"/>
      <c r="L11" s="52" t="s">
        <v>53</v>
      </c>
      <c r="M11" s="52">
        <f>(($J$12*144)-$I$7)/1728*$C$7</f>
        <v>4.0011574074074074</v>
      </c>
      <c r="N11" s="52" t="s">
        <v>70</v>
      </c>
      <c r="O11" s="52"/>
      <c r="P11" s="114" t="s">
        <v>69</v>
      </c>
      <c r="Q11" s="114"/>
      <c r="R11" s="52"/>
      <c r="S11" s="52"/>
      <c r="T11" s="52"/>
      <c r="U11" s="52"/>
      <c r="V11" s="52"/>
      <c r="W11" s="52"/>
      <c r="X11" s="52"/>
      <c r="Y11" s="52"/>
      <c r="AB11" s="52"/>
      <c r="AC11" s="72"/>
      <c r="AD11" s="73"/>
      <c r="AE11" s="73"/>
    </row>
    <row r="12" spans="1:31" ht="30" x14ac:dyDescent="0.25">
      <c r="A12" s="72">
        <v>1</v>
      </c>
      <c r="B12" s="76" t="s">
        <v>27</v>
      </c>
      <c r="C12" s="76" t="s">
        <v>24</v>
      </c>
      <c r="D12" s="52"/>
      <c r="E12" s="85"/>
      <c r="F12" s="76" t="s">
        <v>47</v>
      </c>
      <c r="G12" s="80">
        <f>ROUND(G10/1000000,0)</f>
        <v>139</v>
      </c>
      <c r="H12" s="52" t="s">
        <v>91</v>
      </c>
      <c r="I12" s="81" t="s">
        <v>71</v>
      </c>
      <c r="J12" s="52">
        <f>ROUND(CONVERT(C15,"m2","ft2"),0)</f>
        <v>1496</v>
      </c>
      <c r="K12" s="52" t="s">
        <v>66</v>
      </c>
      <c r="L12" s="52"/>
      <c r="M12" s="52"/>
      <c r="N12" s="52"/>
      <c r="O12" s="52"/>
      <c r="P12" s="52" t="s">
        <v>67</v>
      </c>
      <c r="Q12" s="52">
        <f>IF(A12=1,1,0.0254)</f>
        <v>1</v>
      </c>
      <c r="R12" s="52"/>
      <c r="S12" s="52"/>
      <c r="T12" s="52"/>
      <c r="U12" s="52"/>
      <c r="V12" s="52"/>
      <c r="W12" s="52"/>
      <c r="X12" s="52"/>
      <c r="Y12" s="52"/>
      <c r="Z12" s="71" t="s">
        <v>28</v>
      </c>
      <c r="AA12" s="71" t="s">
        <v>29</v>
      </c>
      <c r="AB12" s="52"/>
      <c r="AC12" s="72"/>
      <c r="AD12" s="73"/>
      <c r="AE12" s="73"/>
    </row>
    <row r="13" spans="1:31" ht="17.25" x14ac:dyDescent="0.25">
      <c r="A13" s="72"/>
      <c r="B13" s="76" t="s">
        <v>33</v>
      </c>
      <c r="C13" s="52">
        <f>(VLOOKUP(C4,J1:K5,2,FALSE))+C9+C10</f>
        <v>1673</v>
      </c>
      <c r="D13" s="52" t="s">
        <v>90</v>
      </c>
      <c r="E13" s="85">
        <f>ROUND(CONVERT(C13,"mm","in"),0)</f>
        <v>66</v>
      </c>
      <c r="F13" s="76" t="s">
        <v>44</v>
      </c>
      <c r="G13" s="80">
        <f>ROUND(G7/1000000,0)</f>
        <v>128</v>
      </c>
      <c r="H13" s="52" t="s">
        <v>91</v>
      </c>
      <c r="I13" s="72"/>
      <c r="J13" s="52"/>
      <c r="K13" s="52"/>
      <c r="L13" s="52" t="s">
        <v>73</v>
      </c>
      <c r="M13" s="52">
        <v>2.83168E-2</v>
      </c>
      <c r="N13" s="52" t="s">
        <v>72</v>
      </c>
      <c r="O13" s="52"/>
      <c r="P13" s="52" t="s">
        <v>68</v>
      </c>
      <c r="Q13" s="52">
        <f>IF(A12=1,1,1/10.7639)</f>
        <v>1</v>
      </c>
      <c r="R13" s="52"/>
      <c r="S13" s="52"/>
      <c r="T13" s="52"/>
      <c r="U13" s="52"/>
      <c r="V13" s="52"/>
      <c r="W13" s="52"/>
      <c r="X13" s="52"/>
      <c r="Y13" s="52"/>
      <c r="Z13" s="52" t="s">
        <v>30</v>
      </c>
      <c r="AA13" s="52" t="s">
        <v>32</v>
      </c>
      <c r="AB13" s="52"/>
      <c r="AC13" s="72"/>
      <c r="AD13" s="73"/>
      <c r="AE13" s="73"/>
    </row>
    <row r="14" spans="1:31" x14ac:dyDescent="0.25">
      <c r="A14" s="72"/>
      <c r="B14" s="76" t="s">
        <v>34</v>
      </c>
      <c r="C14" s="76">
        <f>IF(C4="HS75",K3,IF(C4="HS180",K4,IF(C4="HS290",K5,K2)))</f>
        <v>1143</v>
      </c>
      <c r="D14" s="52" t="s">
        <v>90</v>
      </c>
      <c r="E14" s="85">
        <f>CONVERT(C14,"mm","in")</f>
        <v>45</v>
      </c>
      <c r="F14" s="52"/>
      <c r="G14" s="52"/>
      <c r="H14" s="52"/>
      <c r="I14" s="72"/>
      <c r="J14" s="52"/>
      <c r="K14" s="52"/>
      <c r="L14" s="52"/>
      <c r="M14" s="52"/>
      <c r="N14" s="52"/>
      <c r="O14" s="52"/>
      <c r="P14" s="52"/>
      <c r="Q14" s="52"/>
      <c r="R14" s="52"/>
      <c r="S14" s="52"/>
      <c r="T14" s="52"/>
      <c r="U14" s="52"/>
      <c r="V14" s="82"/>
      <c r="W14" s="52"/>
      <c r="X14" s="52"/>
      <c r="Y14" s="52"/>
      <c r="Z14" s="52" t="s">
        <v>31</v>
      </c>
      <c r="AA14" s="52" t="s">
        <v>24</v>
      </c>
      <c r="AB14" s="52"/>
      <c r="AC14" s="72"/>
      <c r="AD14" s="73"/>
      <c r="AE14" s="73"/>
    </row>
    <row r="15" spans="1:31" ht="27.75" customHeight="1" x14ac:dyDescent="0.25">
      <c r="A15" s="72"/>
      <c r="B15" s="76" t="s">
        <v>71</v>
      </c>
      <c r="C15" s="52">
        <f>IF($A$11=1,'Stage-Storage (Metric)'!D11,'Stage-Storage (Metric)'!D11)</f>
        <v>139</v>
      </c>
      <c r="D15" s="52" t="s">
        <v>89</v>
      </c>
      <c r="E15" s="85">
        <f>ROUND(CONVERT(C15,"m","ft"),1)</f>
        <v>456</v>
      </c>
      <c r="F15" s="70" t="s">
        <v>74</v>
      </c>
      <c r="G15" s="52"/>
      <c r="H15" s="52" t="str">
        <f>IF(A11=1,CONCATENATE(G12," ",H12)," ")</f>
        <v>139 sq. m</v>
      </c>
      <c r="I15" s="72"/>
      <c r="J15" s="52"/>
      <c r="K15" s="52"/>
      <c r="L15" s="52"/>
      <c r="M15" s="52"/>
      <c r="N15" s="52"/>
      <c r="O15" s="52"/>
      <c r="P15" s="52"/>
      <c r="Q15" s="52"/>
      <c r="S15" s="71" t="s">
        <v>84</v>
      </c>
      <c r="T15" s="71" t="s">
        <v>85</v>
      </c>
      <c r="U15" s="71" t="s">
        <v>86</v>
      </c>
      <c r="V15" s="71" t="s">
        <v>87</v>
      </c>
      <c r="W15" s="52"/>
      <c r="X15" s="52"/>
      <c r="Y15" s="52"/>
      <c r="AA15" s="52"/>
      <c r="AB15" s="52"/>
      <c r="AC15" s="72"/>
      <c r="AD15" s="73"/>
      <c r="AE15" s="72"/>
    </row>
    <row r="16" spans="1:31" ht="60" customHeight="1" x14ac:dyDescent="0.25">
      <c r="A16" s="72"/>
      <c r="B16" s="90" t="s">
        <v>114</v>
      </c>
      <c r="C16" s="90" t="s">
        <v>115</v>
      </c>
      <c r="D16" s="90" t="s">
        <v>116</v>
      </c>
      <c r="E16" s="90" t="s">
        <v>117</v>
      </c>
      <c r="F16" s="90" t="s">
        <v>118</v>
      </c>
      <c r="G16" s="90" t="s">
        <v>119</v>
      </c>
      <c r="H16" s="91" t="s">
        <v>142</v>
      </c>
      <c r="I16" s="92" t="s">
        <v>120</v>
      </c>
      <c r="J16" s="91" t="s">
        <v>121</v>
      </c>
      <c r="O16" s="29" t="s">
        <v>80</v>
      </c>
      <c r="P16" s="29" t="s">
        <v>79</v>
      </c>
      <c r="Q16" s="29" t="s">
        <v>35</v>
      </c>
      <c r="R16" s="29" t="s">
        <v>36</v>
      </c>
      <c r="S16" s="29" t="s">
        <v>38</v>
      </c>
      <c r="T16" s="29" t="s">
        <v>37</v>
      </c>
      <c r="U16" s="29" t="s">
        <v>40</v>
      </c>
      <c r="V16" s="29" t="s">
        <v>39</v>
      </c>
      <c r="W16" s="29" t="s">
        <v>41</v>
      </c>
      <c r="X16" s="29" t="s">
        <v>59</v>
      </c>
      <c r="Y16" s="29" t="s">
        <v>52</v>
      </c>
      <c r="Z16" s="29" t="s">
        <v>60</v>
      </c>
      <c r="AA16" s="29" t="s">
        <v>57</v>
      </c>
      <c r="AB16" s="29" t="s">
        <v>58</v>
      </c>
      <c r="AC16" s="72"/>
      <c r="AD16" s="73"/>
      <c r="AE16" s="72"/>
    </row>
    <row r="17" spans="1:31" x14ac:dyDescent="0.25">
      <c r="A17" s="72"/>
      <c r="B17" s="76">
        <v>1</v>
      </c>
      <c r="C17" s="87">
        <f>('Backend Calcs Standard'!C17)</f>
        <v>0.182731481481481</v>
      </c>
      <c r="D17" s="87">
        <f>('Backend Calcs Standard'!D17)</f>
        <v>0</v>
      </c>
      <c r="E17" s="87">
        <f>('Backend Calcs Standard'!E17)</f>
        <v>0.12497685185185185</v>
      </c>
      <c r="F17" s="87">
        <f>('Backend Calcs Standard'!F17)</f>
        <v>0</v>
      </c>
      <c r="G17" s="87">
        <f>('Backend Calcs Standard'!G17)</f>
        <v>0</v>
      </c>
      <c r="H17" s="87">
        <f>('Backend Calcs Standard'!H17)</f>
        <v>0</v>
      </c>
      <c r="I17" s="87">
        <f>('Backend Calcs Standard'!I17)</f>
        <v>5.74E-2</v>
      </c>
      <c r="J17" s="87">
        <f>('Backend Calcs Standard'!J17)</f>
        <v>1.6999999999999999E-3</v>
      </c>
      <c r="O17" s="83">
        <f>IF(P17="","",IF(P17=0,$E$8,($E$8+P17/100)))</f>
        <v>0.66</v>
      </c>
      <c r="P17" s="76">
        <f>ROUNDUP(E13,0)</f>
        <v>66</v>
      </c>
      <c r="Q17" s="76" t="str">
        <f>IF(P17="","",IF($A$4=1,IF($E$13-P17&lt;$E$10,("ABOVE"), IF($E$9&lt;P17,("CHAM"),"BELOW")),IF($E$13-P17&lt;$E$10,("ABOVE"), IF($E$9&lt;P17,("CHAM"),"BELOW"))))</f>
        <v>ABOVE</v>
      </c>
      <c r="R17" s="76">
        <f t="shared" ref="R17:R58" si="4">IF(P17="","",IF(Q17="ABOVE",0,IF(Q17="BELOW",0,IF(R16&gt;=1,R16+1,1))))</f>
        <v>0</v>
      </c>
      <c r="S17" s="83">
        <f>IF(R17="","",(IF(R17=0,0,VLOOKUP(R17,$B$17:$J$132,IF($C$4="HS180",2,IF(C$4="HS75",4,IF(C$4="HS290",6,IF(C$4="HS31",8))))))))</f>
        <v>0</v>
      </c>
      <c r="T17" s="83">
        <f>IF(R17="","",(IF(R17=0,0,VLOOKUP(R17,$B$17:$J$132,IF($C$4="HS180",3,IF(C$4="HS75",5,IF(C$4="HS290",7,9)))))))</f>
        <v>0</v>
      </c>
      <c r="U17" s="83">
        <f>IF(S17="","",S17*$C$5)</f>
        <v>0</v>
      </c>
      <c r="V17" s="83">
        <f>IF(T17="","",T17*$C$6)</f>
        <v>0</v>
      </c>
      <c r="W17" s="83">
        <f>MAX(IF($A$11=2,IF(P17=0,0,(IF(Q17="","",(AA17*$C$5)+(AB17*$C$6)))),IF(P17=0,0,(IF(Q17="","",(AA17*$C$5)+(AB17*$C$6)+$M$11))))-((((IF($C$4="HS180",$W$4*1,IF($C$4="HS75",$W$3*1,IF($C$4="HS290",$W$5*1,$W$2*1))))/144)*($I$5/12)))*$C$7,0)</f>
        <v>49.873705324074081</v>
      </c>
      <c r="X17" s="83">
        <f>IF(P17="","",(U17+V17+W17))</f>
        <v>49.873705324074081</v>
      </c>
      <c r="Y17" s="83">
        <f>IF(P18="",0,(Y18+X17))</f>
        <v>5087.2323986111087</v>
      </c>
      <c r="Z17" s="83">
        <f>IF(P17="","",(IF(P17=0,$E$8,(P17*(1/12)+$E$8))))</f>
        <v>5.5</v>
      </c>
      <c r="AA17" s="83">
        <f>IF(P17="","",(IF($C$4="HS180",((($P$4*$S$4)/1728)-S17)*($C$7),(IF($C$4="HS75",((($P$3*$S$3)/1728)-S17)*($C$7),(IF($C$4="HS290",((($P$5*$S$5)/1728)-S17)*($C$7),((($P$2*$S$2)/1728)-S17)*($C$7))))))))</f>
        <v>1.6941527777777781</v>
      </c>
      <c r="AB17" s="83">
        <f>IF(P17="","",(IF($C$4="HS180",((($P$4*$Y$4)/1728)-T17)*($C$7),(IF($C$4="HS75",((($P$3*$Y$3)/1728)-T17)*($C$7),(IF($C$4="HS290",((($P$5*$Y$5)/1728)-T17)*($C$7),((($P$2*$Y$2)/1728)-T17)*($C$7))))))))</f>
        <v>0.4389305555555556</v>
      </c>
      <c r="AC17" s="72"/>
      <c r="AD17" s="73"/>
      <c r="AE17" s="72"/>
    </row>
    <row r="18" spans="1:31" x14ac:dyDescent="0.25">
      <c r="A18" s="72"/>
      <c r="B18" s="76">
        <v>2</v>
      </c>
      <c r="C18" s="87">
        <f>('Backend Calcs Standard'!C18)</f>
        <v>0.31384259259259262</v>
      </c>
      <c r="D18" s="87">
        <f>('Backend Calcs Standard'!D18)</f>
        <v>9.9999999999997868E-3</v>
      </c>
      <c r="E18" s="87">
        <f>('Backend Calcs Standard'!E18)</f>
        <v>0.30066550925925922</v>
      </c>
      <c r="F18" s="87">
        <f>('Backend Calcs Standard'!F18)</f>
        <v>0.01</v>
      </c>
      <c r="G18" s="87">
        <f>('Backend Calcs Standard'!G18)</f>
        <v>7.0000000000000007E-2</v>
      </c>
      <c r="H18" s="87">
        <f>('Backend Calcs Standard'!H18)</f>
        <v>0.02</v>
      </c>
      <c r="I18" s="87">
        <f>('Backend Calcs Standard'!I18)</f>
        <v>0.20680000000000001</v>
      </c>
      <c r="J18" s="87">
        <f>('Backend Calcs Standard'!J18)</f>
        <v>6.0000000000000001E-3</v>
      </c>
      <c r="O18" s="83">
        <f t="shared" ref="O18:O81" si="5">IF(P18="","",IF(P18=0,$E$8,($E$8+P18/100)))</f>
        <v>0.65</v>
      </c>
      <c r="P18" s="76">
        <f>IF(P17="","",IF(P17-1&gt;=0,P17-1,""))</f>
        <v>65</v>
      </c>
      <c r="Q18" s="76" t="str">
        <f t="shared" ref="Q18:Q81" si="6">IF(P18="","",IF($A$4=1,IF($E$13-P18&lt;$E$10,("ABOVE"), IF($E$9&lt;P18,("CHAM"),"BELOW")),IF($E$13-P18&lt;$E$10,("ABOVE"), IF($E$9&lt;P18,("CHAM"),"BELOW"))))</f>
        <v>ABOVE</v>
      </c>
      <c r="R18" s="76">
        <f t="shared" si="4"/>
        <v>0</v>
      </c>
      <c r="S18" s="83">
        <f t="shared" ref="S18:S81" si="7">IF(R18="","",(IF(R18=0,0,VLOOKUP(R18,$B$17:$J$132,IF($C$4="HS180",2,IF(C$4="HS75",4,IF(C$4="HS290",6,IF(C$4="HS31",8))))))))</f>
        <v>0</v>
      </c>
      <c r="T18" s="83">
        <f t="shared" ref="T18:T81" si="8">IF(R18="","",(IF(R18=0,0,VLOOKUP(R18,$B$17:$J$132,IF($C$4="HS180",3,IF(C$4="HS75",5,IF(C$4="HS290",7,9)))))))</f>
        <v>0</v>
      </c>
      <c r="U18" s="83">
        <f>IF(S18="","",S18*$C$5)</f>
        <v>0</v>
      </c>
      <c r="V18" s="83">
        <f>IF(T18="","",T18*$C$6)</f>
        <v>0</v>
      </c>
      <c r="W18" s="83">
        <f t="shared" ref="W18:W81" si="9">MAX(IF($A$11=2,IF(P18=0,0,(IF(Q18="","",(AA18*$C$5)+(AB18*$C$6)))),IF(P18=0,0,(IF(Q18="","",(AA18*$C$5)+(AB18*$C$6)+$M$11))))-((((IF($C$4="HS180",$W$4*1,IF($C$4="HS75",$W$3*1,IF($C$4="HS290",$W$5*1,$W$2*1))))/144)*($I$5/12)))*$C$7,0)</f>
        <v>49.873705324074081</v>
      </c>
      <c r="X18" s="83">
        <f t="shared" ref="X18:X81" si="10">IF(P18="","",(U18+V18+W18))</f>
        <v>49.873705324074081</v>
      </c>
      <c r="Y18" s="83">
        <f t="shared" ref="Y18:Y37" si="11">IF(P19="",0,(Y19+X18))</f>
        <v>5037.3586932870348</v>
      </c>
      <c r="Z18" s="83">
        <f t="shared" ref="Z18:Z81" si="12">IF(P18="","",(IF(P18=0,$E$8,(P18*(1/12)+$E$8))))</f>
        <v>5.4166666666666661</v>
      </c>
      <c r="AA18" s="83">
        <f t="shared" ref="AA18:AA81" si="13">IF(P18="","",(IF($C$4="HS180",((($P$4*$S$4)/1728)-S18)*($C$7),(IF($C$4="HS75",((($P$3*$S$3)/1728)-S18)*($C$7),(IF($C$4="HS290",((($P$5*$S$5)/1728)-S18)*($C$7),((($P$2*$S$2)/1728)-S18)*($C$7))))))))</f>
        <v>1.6941527777777781</v>
      </c>
      <c r="AB18" s="83">
        <f t="shared" ref="AB18:AB81" si="14">IF(P18="","",(IF($C$4="HS180",((($P$4*$Y$4)/1728)-T18)*($C$7),(IF($C$4="HS75",((($P$3*$Y$3)/1728)-T18)*($C$7),(IF($C$4="HS290",((($P$5*$Y$5)/1728)-T18)*($C$7),((($P$2*$Y$2)/1728)-T18)*($C$7))))))))</f>
        <v>0.4389305555555556</v>
      </c>
      <c r="AC18" s="72"/>
      <c r="AD18" s="73"/>
      <c r="AE18" s="72"/>
    </row>
    <row r="19" spans="1:31" x14ac:dyDescent="0.25">
      <c r="A19" s="72"/>
      <c r="B19" s="76">
        <v>3</v>
      </c>
      <c r="C19" s="87">
        <f>('Backend Calcs Standard'!C19)</f>
        <v>0.44235532407407402</v>
      </c>
      <c r="D19" s="87">
        <f>('Backend Calcs Standard'!D19)</f>
        <v>3.0000000000001137E-2</v>
      </c>
      <c r="E19" s="87">
        <f>('Backend Calcs Standard'!E19)</f>
        <v>0.61634259259259261</v>
      </c>
      <c r="F19" s="87">
        <f>('Backend Calcs Standard'!F19)</f>
        <v>0.02</v>
      </c>
      <c r="G19" s="87">
        <f>('Backend Calcs Standard'!G19)</f>
        <v>0.18</v>
      </c>
      <c r="H19" s="87">
        <f>('Backend Calcs Standard'!H19)</f>
        <v>0.04</v>
      </c>
      <c r="I19" s="87">
        <f>('Backend Calcs Standard'!I19)</f>
        <v>0.37159999999999999</v>
      </c>
      <c r="J19" s="87">
        <f>('Backend Calcs Standard'!J19)</f>
        <v>1.24E-2</v>
      </c>
      <c r="O19" s="83">
        <f t="shared" si="5"/>
        <v>0.64</v>
      </c>
      <c r="P19" s="76">
        <f t="shared" ref="P19:P82" si="15">IF(P18="","",IF(P18-1&gt;=0,P18-1,""))</f>
        <v>64</v>
      </c>
      <c r="Q19" s="76" t="str">
        <f t="shared" si="6"/>
        <v>ABOVE</v>
      </c>
      <c r="R19" s="76">
        <f t="shared" si="4"/>
        <v>0</v>
      </c>
      <c r="S19" s="83">
        <f t="shared" si="7"/>
        <v>0</v>
      </c>
      <c r="T19" s="83">
        <f t="shared" si="8"/>
        <v>0</v>
      </c>
      <c r="U19" s="83">
        <f t="shared" ref="U19:U82" si="16">IF(S19="","",S19*$C$5)</f>
        <v>0</v>
      </c>
      <c r="V19" s="83">
        <f t="shared" ref="V19:V82" si="17">IF(T19="","",T19*$C$6)</f>
        <v>0</v>
      </c>
      <c r="W19" s="83">
        <f t="shared" si="9"/>
        <v>49.873705324074081</v>
      </c>
      <c r="X19" s="83">
        <f t="shared" si="10"/>
        <v>49.873705324074081</v>
      </c>
      <c r="Y19" s="83">
        <f t="shared" si="11"/>
        <v>4987.484987962961</v>
      </c>
      <c r="Z19" s="83">
        <f t="shared" si="12"/>
        <v>5.333333333333333</v>
      </c>
      <c r="AA19" s="83">
        <f t="shared" si="13"/>
        <v>1.6941527777777781</v>
      </c>
      <c r="AB19" s="83">
        <f t="shared" si="14"/>
        <v>0.4389305555555556</v>
      </c>
      <c r="AC19" s="84"/>
      <c r="AD19" s="73"/>
      <c r="AE19" s="72"/>
    </row>
    <row r="20" spans="1:31" x14ac:dyDescent="0.25">
      <c r="A20" s="72"/>
      <c r="B20" s="76">
        <v>4</v>
      </c>
      <c r="C20" s="87">
        <f>('Backend Calcs Standard'!C20)</f>
        <v>0.62631365740740741</v>
      </c>
      <c r="D20" s="87">
        <f>('Backend Calcs Standard'!D20)</f>
        <v>4.9999999999998934E-2</v>
      </c>
      <c r="E20" s="87">
        <f>('Backend Calcs Standard'!E20)</f>
        <v>0.85162037037037031</v>
      </c>
      <c r="F20" s="87">
        <f>('Backend Calcs Standard'!F20)</f>
        <v>0.03</v>
      </c>
      <c r="G20" s="87">
        <f>('Backend Calcs Standard'!G20)</f>
        <v>0.27</v>
      </c>
      <c r="H20" s="87">
        <f>('Backend Calcs Standard'!H20)</f>
        <v>7.0000000000000007E-2</v>
      </c>
      <c r="I20" s="87">
        <f>('Backend Calcs Standard'!I20)</f>
        <v>0.62239999999999995</v>
      </c>
      <c r="J20" s="87">
        <f>('Backend Calcs Standard'!J20)</f>
        <v>1.7299999999999999E-2</v>
      </c>
      <c r="O20" s="83">
        <f t="shared" si="5"/>
        <v>0.63</v>
      </c>
      <c r="P20" s="76">
        <f t="shared" si="15"/>
        <v>63</v>
      </c>
      <c r="Q20" s="76" t="str">
        <f t="shared" si="6"/>
        <v>ABOVE</v>
      </c>
      <c r="R20" s="76">
        <f t="shared" si="4"/>
        <v>0</v>
      </c>
      <c r="S20" s="83">
        <f t="shared" si="7"/>
        <v>0</v>
      </c>
      <c r="T20" s="83">
        <f t="shared" si="8"/>
        <v>0</v>
      </c>
      <c r="U20" s="83">
        <f t="shared" si="16"/>
        <v>0</v>
      </c>
      <c r="V20" s="83">
        <f t="shared" si="17"/>
        <v>0</v>
      </c>
      <c r="W20" s="83">
        <f t="shared" si="9"/>
        <v>49.873705324074081</v>
      </c>
      <c r="X20" s="83">
        <f t="shared" si="10"/>
        <v>49.873705324074081</v>
      </c>
      <c r="Y20" s="83">
        <f t="shared" si="11"/>
        <v>4937.6112826388871</v>
      </c>
      <c r="Z20" s="83">
        <f t="shared" si="12"/>
        <v>5.25</v>
      </c>
      <c r="AA20" s="83">
        <f t="shared" si="13"/>
        <v>1.6941527777777781</v>
      </c>
      <c r="AB20" s="83">
        <f t="shared" si="14"/>
        <v>0.4389305555555556</v>
      </c>
      <c r="AC20" s="72"/>
      <c r="AD20" s="73"/>
      <c r="AE20" s="72"/>
    </row>
    <row r="21" spans="1:31" x14ac:dyDescent="0.25">
      <c r="A21" s="72"/>
      <c r="B21" s="76">
        <v>5</v>
      </c>
      <c r="C21" s="87">
        <f>('Backend Calcs Standard'!C21)</f>
        <v>1.0240046296296297</v>
      </c>
      <c r="D21" s="87">
        <f>('Backend Calcs Standard'!D21)</f>
        <v>7.0000000000000284E-2</v>
      </c>
      <c r="E21" s="87">
        <f>('Backend Calcs Standard'!E21)</f>
        <v>1.011556712962963</v>
      </c>
      <c r="F21" s="87">
        <f>('Backend Calcs Standard'!F21)</f>
        <v>0.04</v>
      </c>
      <c r="G21" s="87">
        <f>('Backend Calcs Standard'!G21)</f>
        <v>0.35</v>
      </c>
      <c r="H21" s="87">
        <f>('Backend Calcs Standard'!H21)</f>
        <v>0.09</v>
      </c>
      <c r="I21" s="87">
        <f>('Backend Calcs Standard'!I21)</f>
        <v>0.7732</v>
      </c>
      <c r="J21" s="87">
        <f>('Backend Calcs Standard'!J21)</f>
        <v>2.1499999999999998E-2</v>
      </c>
      <c r="O21" s="83">
        <f t="shared" si="5"/>
        <v>0.62</v>
      </c>
      <c r="P21" s="76">
        <f t="shared" si="15"/>
        <v>62</v>
      </c>
      <c r="Q21" s="76" t="str">
        <f t="shared" si="6"/>
        <v>ABOVE</v>
      </c>
      <c r="R21" s="76">
        <f t="shared" si="4"/>
        <v>0</v>
      </c>
      <c r="S21" s="83">
        <f t="shared" si="7"/>
        <v>0</v>
      </c>
      <c r="T21" s="83">
        <f t="shared" si="8"/>
        <v>0</v>
      </c>
      <c r="U21" s="83">
        <f t="shared" si="16"/>
        <v>0</v>
      </c>
      <c r="V21" s="83">
        <f t="shared" si="17"/>
        <v>0</v>
      </c>
      <c r="W21" s="83">
        <f t="shared" si="9"/>
        <v>49.873705324074081</v>
      </c>
      <c r="X21" s="83">
        <f t="shared" si="10"/>
        <v>49.873705324074081</v>
      </c>
      <c r="Y21" s="83">
        <f t="shared" si="11"/>
        <v>4887.7375773148133</v>
      </c>
      <c r="Z21" s="83">
        <f t="shared" si="12"/>
        <v>5.1666666666666661</v>
      </c>
      <c r="AA21" s="83">
        <f t="shared" si="13"/>
        <v>1.6941527777777781</v>
      </c>
      <c r="AB21" s="83">
        <f t="shared" si="14"/>
        <v>0.4389305555555556</v>
      </c>
      <c r="AC21" s="72"/>
      <c r="AD21" s="73"/>
      <c r="AE21" s="72"/>
    </row>
    <row r="22" spans="1:31" x14ac:dyDescent="0.25">
      <c r="A22" s="72"/>
      <c r="B22" s="76">
        <v>6</v>
      </c>
      <c r="C22" s="87">
        <f>('Backend Calcs Standard'!C22)</f>
        <v>1.2720486111111111</v>
      </c>
      <c r="D22" s="87">
        <f>('Backend Calcs Standard'!D22)</f>
        <v>8.0000000000000071E-2</v>
      </c>
      <c r="E22" s="87">
        <f>('Backend Calcs Standard'!E22)</f>
        <v>1.1383796296296296</v>
      </c>
      <c r="F22" s="87">
        <f>('Backend Calcs Standard'!F22)</f>
        <v>0.05</v>
      </c>
      <c r="G22" s="87">
        <f>('Backend Calcs Standard'!G22)</f>
        <v>0.46</v>
      </c>
      <c r="H22" s="87">
        <f>('Backend Calcs Standard'!H22)</f>
        <v>0.11</v>
      </c>
      <c r="I22" s="87">
        <f>('Backend Calcs Standard'!I22)</f>
        <v>0.8871</v>
      </c>
      <c r="J22" s="87">
        <f>('Backend Calcs Standard'!J22)</f>
        <v>2.5100000000000001E-2</v>
      </c>
      <c r="O22" s="83">
        <f t="shared" si="5"/>
        <v>0.61</v>
      </c>
      <c r="P22" s="76">
        <f t="shared" si="15"/>
        <v>61</v>
      </c>
      <c r="Q22" s="76" t="str">
        <f t="shared" si="6"/>
        <v>ABOVE</v>
      </c>
      <c r="R22" s="76">
        <f t="shared" si="4"/>
        <v>0</v>
      </c>
      <c r="S22" s="83">
        <f t="shared" si="7"/>
        <v>0</v>
      </c>
      <c r="T22" s="83">
        <f t="shared" si="8"/>
        <v>0</v>
      </c>
      <c r="U22" s="83">
        <f t="shared" si="16"/>
        <v>0</v>
      </c>
      <c r="V22" s="83">
        <f t="shared" si="17"/>
        <v>0</v>
      </c>
      <c r="W22" s="83">
        <f t="shared" si="9"/>
        <v>49.873705324074081</v>
      </c>
      <c r="X22" s="83">
        <f t="shared" si="10"/>
        <v>49.873705324074081</v>
      </c>
      <c r="Y22" s="83">
        <f t="shared" si="11"/>
        <v>4837.8638719907394</v>
      </c>
      <c r="Z22" s="83">
        <f t="shared" si="12"/>
        <v>5.083333333333333</v>
      </c>
      <c r="AA22" s="83">
        <f t="shared" si="13"/>
        <v>1.6941527777777781</v>
      </c>
      <c r="AB22" s="83">
        <f t="shared" si="14"/>
        <v>0.4389305555555556</v>
      </c>
      <c r="AC22" s="72"/>
      <c r="AD22" s="73"/>
      <c r="AE22" s="72"/>
    </row>
    <row r="23" spans="1:31" x14ac:dyDescent="0.25">
      <c r="A23" s="72"/>
      <c r="B23" s="76">
        <v>7</v>
      </c>
      <c r="C23" s="87">
        <f>('Backend Calcs Standard'!C23)</f>
        <v>1.4614930555555556</v>
      </c>
      <c r="D23" s="87">
        <f>('Backend Calcs Standard'!D23)</f>
        <v>9.9999999999999645E-2</v>
      </c>
      <c r="E23" s="87">
        <f>('Backend Calcs Standard'!E23)</f>
        <v>1.2436747685185185</v>
      </c>
      <c r="F23" s="87">
        <f>('Backend Calcs Standard'!F23)</f>
        <v>0.06</v>
      </c>
      <c r="G23" s="87">
        <f>('Backend Calcs Standard'!G23)</f>
        <v>0.72</v>
      </c>
      <c r="H23" s="87">
        <f>('Backend Calcs Standard'!H23)</f>
        <v>0.14000000000000001</v>
      </c>
      <c r="I23" s="87">
        <f>('Backend Calcs Standard'!I23)</f>
        <v>0.97760000000000002</v>
      </c>
      <c r="J23" s="87">
        <f>('Backend Calcs Standard'!J23)</f>
        <v>2.8400000000000002E-2</v>
      </c>
      <c r="O23" s="83">
        <f t="shared" si="5"/>
        <v>0.6</v>
      </c>
      <c r="P23" s="76">
        <f t="shared" si="15"/>
        <v>60</v>
      </c>
      <c r="Q23" s="76" t="str">
        <f t="shared" si="6"/>
        <v>ABOVE</v>
      </c>
      <c r="R23" s="76">
        <f t="shared" si="4"/>
        <v>0</v>
      </c>
      <c r="S23" s="83">
        <f t="shared" si="7"/>
        <v>0</v>
      </c>
      <c r="T23" s="83">
        <f t="shared" si="8"/>
        <v>0</v>
      </c>
      <c r="U23" s="83">
        <f t="shared" si="16"/>
        <v>0</v>
      </c>
      <c r="V23" s="83">
        <f t="shared" si="17"/>
        <v>0</v>
      </c>
      <c r="W23" s="83">
        <f t="shared" si="9"/>
        <v>49.873705324074081</v>
      </c>
      <c r="X23" s="83">
        <f t="shared" si="10"/>
        <v>49.873705324074081</v>
      </c>
      <c r="Y23" s="83">
        <f t="shared" si="11"/>
        <v>4787.9901666666656</v>
      </c>
      <c r="Z23" s="83">
        <f t="shared" si="12"/>
        <v>5</v>
      </c>
      <c r="AA23" s="83">
        <f t="shared" si="13"/>
        <v>1.6941527777777781</v>
      </c>
      <c r="AB23" s="83">
        <f t="shared" si="14"/>
        <v>0.4389305555555556</v>
      </c>
      <c r="AC23" s="72"/>
      <c r="AD23" s="73"/>
      <c r="AE23" s="72"/>
    </row>
    <row r="24" spans="1:31" x14ac:dyDescent="0.25">
      <c r="A24" s="72"/>
      <c r="B24" s="76">
        <v>8</v>
      </c>
      <c r="C24" s="87">
        <f>('Backend Calcs Standard'!C24)</f>
        <v>1.6197048611111111</v>
      </c>
      <c r="D24" s="87">
        <f>('Backend Calcs Standard'!D24)</f>
        <v>0.12000000000000099</v>
      </c>
      <c r="E24" s="87">
        <f>('Backend Calcs Standard'!E24)</f>
        <v>1.3330324074074074</v>
      </c>
      <c r="F24" s="87">
        <f>('Backend Calcs Standard'!F24)</f>
        <v>0.06</v>
      </c>
      <c r="G24" s="87">
        <f>('Backend Calcs Standard'!G24)</f>
        <v>0.91</v>
      </c>
      <c r="H24" s="87">
        <f>('Backend Calcs Standard'!H24)</f>
        <v>0.18</v>
      </c>
      <c r="I24" s="87">
        <f>('Backend Calcs Standard'!I24)</f>
        <v>1.0532999999999999</v>
      </c>
      <c r="J24" s="87">
        <f>('Backend Calcs Standard'!J24)</f>
        <v>3.1300000000000001E-2</v>
      </c>
      <c r="O24" s="83">
        <f t="shared" si="5"/>
        <v>0.59</v>
      </c>
      <c r="P24" s="76">
        <f t="shared" si="15"/>
        <v>59</v>
      </c>
      <c r="Q24" s="76" t="str">
        <f t="shared" si="6"/>
        <v>ABOVE</v>
      </c>
      <c r="R24" s="76">
        <f t="shared" si="4"/>
        <v>0</v>
      </c>
      <c r="S24" s="83">
        <f t="shared" si="7"/>
        <v>0</v>
      </c>
      <c r="T24" s="83">
        <f t="shared" si="8"/>
        <v>0</v>
      </c>
      <c r="U24" s="83">
        <f t="shared" si="16"/>
        <v>0</v>
      </c>
      <c r="V24" s="83">
        <f t="shared" si="17"/>
        <v>0</v>
      </c>
      <c r="W24" s="83">
        <f t="shared" si="9"/>
        <v>49.873705324074081</v>
      </c>
      <c r="X24" s="83">
        <f t="shared" si="10"/>
        <v>49.873705324074081</v>
      </c>
      <c r="Y24" s="83">
        <f t="shared" si="11"/>
        <v>4738.1164613425917</v>
      </c>
      <c r="Z24" s="83">
        <f t="shared" si="12"/>
        <v>4.9166666666666661</v>
      </c>
      <c r="AA24" s="83">
        <f t="shared" si="13"/>
        <v>1.6941527777777781</v>
      </c>
      <c r="AB24" s="83">
        <f t="shared" si="14"/>
        <v>0.4389305555555556</v>
      </c>
      <c r="AC24" s="72"/>
      <c r="AD24" s="73"/>
      <c r="AE24" s="72"/>
    </row>
    <row r="25" spans="1:31" x14ac:dyDescent="0.25">
      <c r="A25" s="72"/>
      <c r="B25" s="76">
        <v>9</v>
      </c>
      <c r="C25" s="87">
        <f>('Backend Calcs Standard'!C25)</f>
        <v>1.7567418981481482</v>
      </c>
      <c r="D25" s="87">
        <f>('Backend Calcs Standard'!D25)</f>
        <v>0.14999999999999858</v>
      </c>
      <c r="E25" s="87">
        <f>('Backend Calcs Standard'!E25)</f>
        <v>1.4107581018518518</v>
      </c>
      <c r="F25" s="87">
        <f>('Backend Calcs Standard'!F25)</f>
        <v>7.0000000000000007E-2</v>
      </c>
      <c r="G25" s="87">
        <f>('Backend Calcs Standard'!G25)</f>
        <v>1.04</v>
      </c>
      <c r="H25" s="87">
        <f>('Backend Calcs Standard'!H25)</f>
        <v>0.2</v>
      </c>
      <c r="I25" s="87">
        <f>('Backend Calcs Standard'!I25)</f>
        <v>1.1151</v>
      </c>
      <c r="J25" s="87">
        <f>('Backend Calcs Standard'!J25)</f>
        <v>3.4000000000000002E-2</v>
      </c>
      <c r="O25" s="83">
        <f t="shared" si="5"/>
        <v>0.57999999999999996</v>
      </c>
      <c r="P25" s="76">
        <f t="shared" si="15"/>
        <v>58</v>
      </c>
      <c r="Q25" s="76" t="str">
        <f t="shared" si="6"/>
        <v>ABOVE</v>
      </c>
      <c r="R25" s="76">
        <f t="shared" si="4"/>
        <v>0</v>
      </c>
      <c r="S25" s="83">
        <f t="shared" si="7"/>
        <v>0</v>
      </c>
      <c r="T25" s="83">
        <f t="shared" si="8"/>
        <v>0</v>
      </c>
      <c r="U25" s="83">
        <f t="shared" si="16"/>
        <v>0</v>
      </c>
      <c r="V25" s="83">
        <f t="shared" si="17"/>
        <v>0</v>
      </c>
      <c r="W25" s="83">
        <f t="shared" si="9"/>
        <v>49.873705324074081</v>
      </c>
      <c r="X25" s="83">
        <f t="shared" si="10"/>
        <v>49.873705324074081</v>
      </c>
      <c r="Y25" s="83">
        <f t="shared" si="11"/>
        <v>4688.2427560185179</v>
      </c>
      <c r="Z25" s="83">
        <f t="shared" si="12"/>
        <v>4.833333333333333</v>
      </c>
      <c r="AA25" s="83">
        <f t="shared" si="13"/>
        <v>1.6941527777777781</v>
      </c>
      <c r="AB25" s="83">
        <f t="shared" si="14"/>
        <v>0.4389305555555556</v>
      </c>
      <c r="AC25" s="72"/>
      <c r="AD25" s="73"/>
      <c r="AE25" s="72"/>
    </row>
    <row r="26" spans="1:31" x14ac:dyDescent="0.25">
      <c r="A26" s="72"/>
      <c r="B26" s="76">
        <v>10</v>
      </c>
      <c r="C26" s="87">
        <f>('Backend Calcs Standard'!C26)</f>
        <v>1.8778587962962963</v>
      </c>
      <c r="D26" s="87">
        <f>('Backend Calcs Standard'!D26)</f>
        <v>0.16000000000000014</v>
      </c>
      <c r="E26" s="87">
        <f>('Backend Calcs Standard'!E26)</f>
        <v>1.4812094907407409</v>
      </c>
      <c r="F26" s="87">
        <f>('Backend Calcs Standard'!F26)</f>
        <v>0.08</v>
      </c>
      <c r="G26" s="87">
        <f>('Backend Calcs Standard'!G26)</f>
        <v>1.1499999999999999</v>
      </c>
      <c r="H26" s="87">
        <f>('Backend Calcs Standard'!H26)</f>
        <v>0.24</v>
      </c>
      <c r="I26" s="87">
        <f>('Backend Calcs Standard'!I26)</f>
        <v>1.1637999999999999</v>
      </c>
      <c r="J26" s="87">
        <f>('Backend Calcs Standard'!J26)</f>
        <v>3.6400000000000002E-2</v>
      </c>
      <c r="O26" s="83">
        <f t="shared" si="5"/>
        <v>0.56999999999999995</v>
      </c>
      <c r="P26" s="76">
        <f t="shared" si="15"/>
        <v>57</v>
      </c>
      <c r="Q26" s="76" t="str">
        <f t="shared" si="6"/>
        <v>ABOVE</v>
      </c>
      <c r="R26" s="76">
        <f t="shared" si="4"/>
        <v>0</v>
      </c>
      <c r="S26" s="83">
        <f t="shared" si="7"/>
        <v>0</v>
      </c>
      <c r="T26" s="83">
        <f t="shared" si="8"/>
        <v>0</v>
      </c>
      <c r="U26" s="83">
        <f t="shared" si="16"/>
        <v>0</v>
      </c>
      <c r="V26" s="83">
        <f t="shared" si="17"/>
        <v>0</v>
      </c>
      <c r="W26" s="83">
        <f t="shared" si="9"/>
        <v>49.873705324074081</v>
      </c>
      <c r="X26" s="83">
        <f t="shared" si="10"/>
        <v>49.873705324074081</v>
      </c>
      <c r="Y26" s="83">
        <f t="shared" si="11"/>
        <v>4638.369050694444</v>
      </c>
      <c r="Z26" s="83">
        <f t="shared" si="12"/>
        <v>4.75</v>
      </c>
      <c r="AA26" s="83">
        <f t="shared" si="13"/>
        <v>1.6941527777777781</v>
      </c>
      <c r="AB26" s="83">
        <f t="shared" si="14"/>
        <v>0.4389305555555556</v>
      </c>
      <c r="AC26" s="72"/>
      <c r="AD26" s="73"/>
      <c r="AE26" s="72"/>
    </row>
    <row r="27" spans="1:31" x14ac:dyDescent="0.25">
      <c r="A27" s="72"/>
      <c r="B27" s="76">
        <v>11</v>
      </c>
      <c r="C27" s="87">
        <f>('Backend Calcs Standard'!C27)</f>
        <v>1.9862442129629629</v>
      </c>
      <c r="D27" s="87">
        <f>('Backend Calcs Standard'!D27)</f>
        <v>0.16999999999999993</v>
      </c>
      <c r="E27" s="87">
        <f>('Backend Calcs Standard'!E27)</f>
        <v>1.546875</v>
      </c>
      <c r="F27" s="87">
        <f>('Backend Calcs Standard'!F27)</f>
        <v>0.08</v>
      </c>
      <c r="G27" s="87">
        <f>('Backend Calcs Standard'!G27)</f>
        <v>1.24</v>
      </c>
      <c r="H27" s="87">
        <f>('Backend Calcs Standard'!H27)</f>
        <v>0.28000000000000003</v>
      </c>
      <c r="I27" s="87">
        <f>('Backend Calcs Standard'!I27)</f>
        <v>1.2051000000000001</v>
      </c>
      <c r="J27" s="87">
        <f>('Backend Calcs Standard'!J27)</f>
        <v>3.8600000000000002E-2</v>
      </c>
      <c r="O27" s="83">
        <f t="shared" si="5"/>
        <v>0.56000000000000005</v>
      </c>
      <c r="P27" s="76">
        <f t="shared" si="15"/>
        <v>56</v>
      </c>
      <c r="Q27" s="76" t="str">
        <f t="shared" si="6"/>
        <v>ABOVE</v>
      </c>
      <c r="R27" s="76">
        <f t="shared" si="4"/>
        <v>0</v>
      </c>
      <c r="S27" s="83">
        <f t="shared" si="7"/>
        <v>0</v>
      </c>
      <c r="T27" s="83">
        <f t="shared" si="8"/>
        <v>0</v>
      </c>
      <c r="U27" s="83">
        <f t="shared" si="16"/>
        <v>0</v>
      </c>
      <c r="V27" s="83">
        <f t="shared" si="17"/>
        <v>0</v>
      </c>
      <c r="W27" s="83">
        <f t="shared" si="9"/>
        <v>49.873705324074081</v>
      </c>
      <c r="X27" s="83">
        <f t="shared" si="10"/>
        <v>49.873705324074081</v>
      </c>
      <c r="Y27" s="83">
        <f t="shared" si="11"/>
        <v>4588.4953453703702</v>
      </c>
      <c r="Z27" s="83">
        <f t="shared" si="12"/>
        <v>4.6666666666666661</v>
      </c>
      <c r="AA27" s="83">
        <f t="shared" si="13"/>
        <v>1.6941527777777781</v>
      </c>
      <c r="AB27" s="83">
        <f t="shared" si="14"/>
        <v>0.4389305555555556</v>
      </c>
      <c r="AC27" s="72"/>
      <c r="AD27" s="73"/>
      <c r="AE27" s="72"/>
    </row>
    <row r="28" spans="1:31" x14ac:dyDescent="0.25">
      <c r="A28" s="72"/>
      <c r="B28" s="76">
        <v>12</v>
      </c>
      <c r="C28" s="87">
        <f>('Backend Calcs Standard'!C28)</f>
        <v>2.0839756944444443</v>
      </c>
      <c r="D28" s="87">
        <f>('Backend Calcs Standard'!D28)</f>
        <v>0.19000000000000128</v>
      </c>
      <c r="E28" s="87">
        <f>('Backend Calcs Standard'!E28)</f>
        <v>1.6081597222222224</v>
      </c>
      <c r="F28" s="87">
        <f>('Backend Calcs Standard'!F28)</f>
        <v>0.09</v>
      </c>
      <c r="G28" s="87">
        <f>('Backend Calcs Standard'!G28)</f>
        <v>1.32</v>
      </c>
      <c r="H28" s="87">
        <f>('Backend Calcs Standard'!H28)</f>
        <v>0.32</v>
      </c>
      <c r="I28" s="87">
        <f>('Backend Calcs Standard'!I28)</f>
        <v>1.2406999999999999</v>
      </c>
      <c r="J28" s="87">
        <f>('Backend Calcs Standard'!J28)</f>
        <v>4.07E-2</v>
      </c>
      <c r="O28" s="83">
        <f t="shared" si="5"/>
        <v>0.55000000000000004</v>
      </c>
      <c r="P28" s="76">
        <f t="shared" si="15"/>
        <v>55</v>
      </c>
      <c r="Q28" s="76" t="str">
        <f t="shared" si="6"/>
        <v>ABOVE</v>
      </c>
      <c r="R28" s="76">
        <f t="shared" si="4"/>
        <v>0</v>
      </c>
      <c r="S28" s="83">
        <f t="shared" si="7"/>
        <v>0</v>
      </c>
      <c r="T28" s="83">
        <f t="shared" si="8"/>
        <v>0</v>
      </c>
      <c r="U28" s="83">
        <f t="shared" si="16"/>
        <v>0</v>
      </c>
      <c r="V28" s="83">
        <f t="shared" si="17"/>
        <v>0</v>
      </c>
      <c r="W28" s="83">
        <f t="shared" si="9"/>
        <v>49.873705324074081</v>
      </c>
      <c r="X28" s="83">
        <f t="shared" si="10"/>
        <v>49.873705324074081</v>
      </c>
      <c r="Y28" s="83">
        <f t="shared" si="11"/>
        <v>4538.6216400462963</v>
      </c>
      <c r="Z28" s="83">
        <f t="shared" si="12"/>
        <v>4.583333333333333</v>
      </c>
      <c r="AA28" s="83">
        <f t="shared" si="13"/>
        <v>1.6941527777777781</v>
      </c>
      <c r="AB28" s="83">
        <f t="shared" si="14"/>
        <v>0.4389305555555556</v>
      </c>
      <c r="AC28" s="72"/>
      <c r="AD28" s="73"/>
      <c r="AE28" s="72"/>
    </row>
    <row r="29" spans="1:31" x14ac:dyDescent="0.25">
      <c r="A29" s="72"/>
      <c r="B29" s="76">
        <v>13</v>
      </c>
      <c r="C29" s="87">
        <f>('Backend Calcs Standard'!C29)</f>
        <v>2.1730324074074074</v>
      </c>
      <c r="D29" s="87">
        <f>('Backend Calcs Standard'!D29)</f>
        <v>0.19999999999999929</v>
      </c>
      <c r="E29" s="87">
        <f>('Backend Calcs Standard'!E29)</f>
        <v>1.6653125</v>
      </c>
      <c r="F29" s="87">
        <f>('Backend Calcs Standard'!F29)</f>
        <v>0.1</v>
      </c>
      <c r="G29" s="87">
        <f>('Backend Calcs Standard'!G29)</f>
        <v>1.4</v>
      </c>
      <c r="H29" s="87">
        <f>('Backend Calcs Standard'!H29)</f>
        <v>0.34</v>
      </c>
      <c r="I29" s="87">
        <f>('Backend Calcs Standard'!I29)</f>
        <v>1.2757000000000001</v>
      </c>
      <c r="J29" s="87">
        <f>('Backend Calcs Standard'!J29)</f>
        <v>4.2599999999999999E-2</v>
      </c>
      <c r="O29" s="83">
        <f t="shared" si="5"/>
        <v>0.54</v>
      </c>
      <c r="P29" s="76">
        <f t="shared" si="15"/>
        <v>54</v>
      </c>
      <c r="Q29" s="76" t="str">
        <f t="shared" si="6"/>
        <v>CHAM</v>
      </c>
      <c r="R29" s="76">
        <f t="shared" si="4"/>
        <v>1</v>
      </c>
      <c r="S29" s="83">
        <f t="shared" si="7"/>
        <v>0.182731481481481</v>
      </c>
      <c r="T29" s="83">
        <f t="shared" si="8"/>
        <v>0</v>
      </c>
      <c r="U29" s="83">
        <f t="shared" si="16"/>
        <v>4.5682870370370248</v>
      </c>
      <c r="V29" s="83">
        <f t="shared" si="17"/>
        <v>0</v>
      </c>
      <c r="W29" s="83">
        <f t="shared" si="9"/>
        <v>48.046390509259268</v>
      </c>
      <c r="X29" s="83">
        <f t="shared" si="10"/>
        <v>52.614677546296292</v>
      </c>
      <c r="Y29" s="83">
        <f t="shared" si="11"/>
        <v>4488.7479347222225</v>
      </c>
      <c r="Z29" s="83">
        <f t="shared" si="12"/>
        <v>4.5</v>
      </c>
      <c r="AA29" s="83">
        <f t="shared" si="13"/>
        <v>1.6210601851851856</v>
      </c>
      <c r="AB29" s="83">
        <f t="shared" si="14"/>
        <v>0.4389305555555556</v>
      </c>
      <c r="AC29" s="72"/>
      <c r="AD29" s="73"/>
      <c r="AE29" s="72"/>
    </row>
    <row r="30" spans="1:31" x14ac:dyDescent="0.25">
      <c r="A30" s="72"/>
      <c r="B30" s="76">
        <v>14</v>
      </c>
      <c r="C30" s="87">
        <f>('Backend Calcs Standard'!C30)</f>
        <v>2.255271990740741</v>
      </c>
      <c r="D30" s="87">
        <f>('Backend Calcs Standard'!D30)</f>
        <v>0.22000000000000064</v>
      </c>
      <c r="E30" s="87">
        <f>('Backend Calcs Standard'!E30)</f>
        <v>1.7185648148148147</v>
      </c>
      <c r="F30" s="87">
        <f>('Backend Calcs Standard'!F30)</f>
        <v>0.1</v>
      </c>
      <c r="G30" s="87">
        <f>('Backend Calcs Standard'!G30)</f>
        <v>1.46</v>
      </c>
      <c r="H30" s="87">
        <f>('Backend Calcs Standard'!H30)</f>
        <v>0.37</v>
      </c>
      <c r="I30" s="87">
        <f>('Backend Calcs Standard'!I30)</f>
        <v>1.3090999999999999</v>
      </c>
      <c r="J30" s="87">
        <f>('Backend Calcs Standard'!J30)</f>
        <v>4.4400000000000002E-2</v>
      </c>
      <c r="O30" s="83">
        <f t="shared" si="5"/>
        <v>0.53</v>
      </c>
      <c r="P30" s="76">
        <f t="shared" si="15"/>
        <v>53</v>
      </c>
      <c r="Q30" s="76" t="str">
        <f t="shared" si="6"/>
        <v>CHAM</v>
      </c>
      <c r="R30" s="76">
        <f t="shared" si="4"/>
        <v>2</v>
      </c>
      <c r="S30" s="83">
        <f t="shared" si="7"/>
        <v>0.31384259259259262</v>
      </c>
      <c r="T30" s="83">
        <f t="shared" si="8"/>
        <v>9.9999999999997868E-3</v>
      </c>
      <c r="U30" s="83">
        <f t="shared" si="16"/>
        <v>7.8460648148148158</v>
      </c>
      <c r="V30" s="83">
        <f t="shared" si="17"/>
        <v>9.9999999999997868E-2</v>
      </c>
      <c r="W30" s="83">
        <f t="shared" si="9"/>
        <v>46.695279398148159</v>
      </c>
      <c r="X30" s="83">
        <f t="shared" si="10"/>
        <v>54.64134421296297</v>
      </c>
      <c r="Y30" s="83">
        <f t="shared" si="11"/>
        <v>4436.1332571759258</v>
      </c>
      <c r="Z30" s="83">
        <f t="shared" si="12"/>
        <v>4.4166666666666661</v>
      </c>
      <c r="AA30" s="83">
        <f t="shared" si="13"/>
        <v>1.5686157407407411</v>
      </c>
      <c r="AB30" s="83">
        <f t="shared" si="14"/>
        <v>0.43493055555555565</v>
      </c>
      <c r="AC30" s="72"/>
      <c r="AD30" s="73"/>
      <c r="AE30" s="72"/>
    </row>
    <row r="31" spans="1:31" x14ac:dyDescent="0.25">
      <c r="A31" s="72"/>
      <c r="B31" s="76">
        <v>15</v>
      </c>
      <c r="C31" s="87">
        <f>('Backend Calcs Standard'!C31)</f>
        <v>2.3325810185185185</v>
      </c>
      <c r="D31" s="87">
        <f>('Backend Calcs Standard'!D31)</f>
        <v>0.22999999999999865</v>
      </c>
      <c r="E31" s="87">
        <f>('Backend Calcs Standard'!E31)</f>
        <v>1.7681539351851852</v>
      </c>
      <c r="F31" s="87">
        <f>('Backend Calcs Standard'!F31)</f>
        <v>0.11</v>
      </c>
      <c r="G31" s="87">
        <f>('Backend Calcs Standard'!G31)</f>
        <v>1.53</v>
      </c>
      <c r="H31" s="87">
        <f>('Backend Calcs Standard'!H31)</f>
        <v>0.39</v>
      </c>
      <c r="I31" s="87">
        <f>('Backend Calcs Standard'!I31)</f>
        <v>1.3422000000000001</v>
      </c>
      <c r="J31" s="87">
        <f>('Backend Calcs Standard'!J31)</f>
        <v>4.6300000000000001E-2</v>
      </c>
      <c r="O31" s="83">
        <f t="shared" si="5"/>
        <v>0.52</v>
      </c>
      <c r="P31" s="76">
        <f t="shared" si="15"/>
        <v>52</v>
      </c>
      <c r="Q31" s="76" t="str">
        <f t="shared" si="6"/>
        <v>CHAM</v>
      </c>
      <c r="R31" s="76">
        <f t="shared" si="4"/>
        <v>3</v>
      </c>
      <c r="S31" s="83">
        <f t="shared" si="7"/>
        <v>0.44235532407407402</v>
      </c>
      <c r="T31" s="83">
        <f t="shared" si="8"/>
        <v>3.0000000000001137E-2</v>
      </c>
      <c r="U31" s="83">
        <f t="shared" si="16"/>
        <v>11.058883101851851</v>
      </c>
      <c r="V31" s="83">
        <f t="shared" si="17"/>
        <v>0.30000000000001137</v>
      </c>
      <c r="W31" s="83">
        <f t="shared" si="9"/>
        <v>45.330152083333331</v>
      </c>
      <c r="X31" s="83">
        <f t="shared" si="10"/>
        <v>56.68903518518519</v>
      </c>
      <c r="Y31" s="83">
        <f t="shared" si="11"/>
        <v>4381.4919129629625</v>
      </c>
      <c r="Z31" s="83">
        <f t="shared" si="12"/>
        <v>4.333333333333333</v>
      </c>
      <c r="AA31" s="83">
        <f t="shared" si="13"/>
        <v>1.5172106481481484</v>
      </c>
      <c r="AB31" s="83">
        <f t="shared" si="14"/>
        <v>0.42693055555555515</v>
      </c>
      <c r="AC31" s="72"/>
      <c r="AD31" s="73"/>
      <c r="AE31" s="72"/>
    </row>
    <row r="32" spans="1:31" x14ac:dyDescent="0.25">
      <c r="A32" s="72"/>
      <c r="B32" s="76">
        <v>16</v>
      </c>
      <c r="C32" s="87">
        <f>('Backend Calcs Standard'!C32)</f>
        <v>2.4059143518518518</v>
      </c>
      <c r="D32" s="87">
        <f>('Backend Calcs Standard'!D32)</f>
        <v>0.25</v>
      </c>
      <c r="E32" s="87">
        <f>('Backend Calcs Standard'!E32)</f>
        <v>1.8142476851851852</v>
      </c>
      <c r="F32" s="87">
        <f>('Backend Calcs Standard'!F32)</f>
        <v>0.11</v>
      </c>
      <c r="G32" s="87">
        <f>('Backend Calcs Standard'!G32)</f>
        <v>1.58</v>
      </c>
      <c r="H32" s="87">
        <f>('Backend Calcs Standard'!H32)</f>
        <v>0.42</v>
      </c>
      <c r="I32" s="87">
        <f>('Backend Calcs Standard'!I32)</f>
        <v>1.3717999999999999</v>
      </c>
      <c r="J32" s="87">
        <f>('Backend Calcs Standard'!J32)</f>
        <v>4.2299999999999997E-2</v>
      </c>
      <c r="O32" s="83">
        <f t="shared" si="5"/>
        <v>0.51</v>
      </c>
      <c r="P32" s="76">
        <f t="shared" si="15"/>
        <v>51</v>
      </c>
      <c r="Q32" s="76" t="str">
        <f t="shared" si="6"/>
        <v>CHAM</v>
      </c>
      <c r="R32" s="76">
        <f>IF(P32="","",IF(Q32="ABOVE",0,IF(Q32="BELOW",0,IF(R31&gt;=1,R31+1,1))))</f>
        <v>4</v>
      </c>
      <c r="S32" s="83">
        <f t="shared" si="7"/>
        <v>0.62631365740740741</v>
      </c>
      <c r="T32" s="83">
        <f t="shared" si="8"/>
        <v>4.9999999999998934E-2</v>
      </c>
      <c r="U32" s="83">
        <f t="shared" si="16"/>
        <v>15.657841435185185</v>
      </c>
      <c r="V32" s="83">
        <f t="shared" si="17"/>
        <v>0.49999999999998934</v>
      </c>
      <c r="W32" s="83">
        <f t="shared" si="9"/>
        <v>43.41056875000001</v>
      </c>
      <c r="X32" s="83">
        <f t="shared" si="10"/>
        <v>59.568410185185186</v>
      </c>
      <c r="Y32" s="83">
        <f t="shared" si="11"/>
        <v>4324.8028777777772</v>
      </c>
      <c r="Z32" s="83">
        <f t="shared" si="12"/>
        <v>4.25</v>
      </c>
      <c r="AA32" s="83">
        <f t="shared" si="13"/>
        <v>1.4436273148148151</v>
      </c>
      <c r="AB32" s="83">
        <f t="shared" si="14"/>
        <v>0.41893055555555603</v>
      </c>
      <c r="AC32" s="72"/>
      <c r="AD32" s="73"/>
      <c r="AE32" s="72"/>
    </row>
    <row r="33" spans="1:31" x14ac:dyDescent="0.25">
      <c r="A33" s="72"/>
      <c r="B33" s="76">
        <v>17</v>
      </c>
      <c r="C33" s="87">
        <f>('Backend Calcs Standard'!C33)</f>
        <v>2.4755092592592596</v>
      </c>
      <c r="D33" s="87">
        <f>('Backend Calcs Standard'!D33)</f>
        <v>0.27000000000000135</v>
      </c>
      <c r="E33" s="87">
        <f>('Backend Calcs Standard'!E33)</f>
        <v>1.8546585648148148</v>
      </c>
      <c r="F33" s="87">
        <f>('Backend Calcs Standard'!F33)</f>
        <v>0.12</v>
      </c>
      <c r="G33" s="87">
        <f>('Backend Calcs Standard'!G33)</f>
        <v>1.63</v>
      </c>
      <c r="H33" s="87">
        <f>('Backend Calcs Standard'!H33)</f>
        <v>0.44</v>
      </c>
      <c r="I33" s="88"/>
      <c r="J33" s="104"/>
      <c r="O33" s="83">
        <f t="shared" si="5"/>
        <v>0.5</v>
      </c>
      <c r="P33" s="76">
        <f t="shared" si="15"/>
        <v>50</v>
      </c>
      <c r="Q33" s="76" t="str">
        <f t="shared" si="6"/>
        <v>CHAM</v>
      </c>
      <c r="R33" s="76">
        <f t="shared" si="4"/>
        <v>5</v>
      </c>
      <c r="S33" s="83">
        <f t="shared" si="7"/>
        <v>1.0240046296296297</v>
      </c>
      <c r="T33" s="83">
        <f t="shared" si="8"/>
        <v>7.0000000000000284E-2</v>
      </c>
      <c r="U33" s="83">
        <f t="shared" si="16"/>
        <v>25.60011574074074</v>
      </c>
      <c r="V33" s="83">
        <f t="shared" si="17"/>
        <v>0.70000000000000284</v>
      </c>
      <c r="W33" s="83">
        <f t="shared" si="9"/>
        <v>39.35365902777778</v>
      </c>
      <c r="X33" s="83">
        <f t="shared" si="10"/>
        <v>65.653774768518531</v>
      </c>
      <c r="Y33" s="83">
        <f t="shared" si="11"/>
        <v>4265.2344675925924</v>
      </c>
      <c r="Z33" s="83">
        <f t="shared" si="12"/>
        <v>4.1666666666666661</v>
      </c>
      <c r="AA33" s="83">
        <f t="shared" si="13"/>
        <v>1.284550925925926</v>
      </c>
      <c r="AB33" s="83">
        <f t="shared" si="14"/>
        <v>0.41093055555555547</v>
      </c>
      <c r="AC33" s="72"/>
      <c r="AD33" s="73"/>
      <c r="AE33" s="72"/>
    </row>
    <row r="34" spans="1:31" x14ac:dyDescent="0.25">
      <c r="A34" s="72"/>
      <c r="B34" s="76">
        <v>18</v>
      </c>
      <c r="C34" s="87">
        <f>('Backend Calcs Standard'!C34)</f>
        <v>2.5415509259259261</v>
      </c>
      <c r="D34" s="87">
        <f>('Backend Calcs Standard'!D34)</f>
        <v>0.27999999999999936</v>
      </c>
      <c r="E34" s="87">
        <f>('Backend Calcs Standard'!E34)</f>
        <v>1.8971180555555553</v>
      </c>
      <c r="F34" s="87">
        <f>('Backend Calcs Standard'!F34)</f>
        <v>0.12</v>
      </c>
      <c r="G34" s="87">
        <f>('Backend Calcs Standard'!G34)</f>
        <v>1.69</v>
      </c>
      <c r="H34" s="87">
        <f>('Backend Calcs Standard'!H34)</f>
        <v>0.48</v>
      </c>
      <c r="I34" s="88"/>
      <c r="J34" s="104"/>
      <c r="O34" s="83">
        <f t="shared" si="5"/>
        <v>0.49</v>
      </c>
      <c r="P34" s="76">
        <f t="shared" si="15"/>
        <v>49</v>
      </c>
      <c r="Q34" s="76" t="str">
        <f t="shared" si="6"/>
        <v>CHAM</v>
      </c>
      <c r="R34" s="76">
        <f t="shared" si="4"/>
        <v>6</v>
      </c>
      <c r="S34" s="83">
        <f t="shared" si="7"/>
        <v>1.2720486111111111</v>
      </c>
      <c r="T34" s="83">
        <f t="shared" si="8"/>
        <v>8.0000000000000071E-2</v>
      </c>
      <c r="U34" s="83">
        <f t="shared" si="16"/>
        <v>31.801215277777779</v>
      </c>
      <c r="V34" s="83">
        <f t="shared" si="17"/>
        <v>0.80000000000000071</v>
      </c>
      <c r="W34" s="83">
        <f t="shared" si="9"/>
        <v>36.833219212962973</v>
      </c>
      <c r="X34" s="83">
        <f t="shared" si="10"/>
        <v>69.434434490740756</v>
      </c>
      <c r="Y34" s="83">
        <f t="shared" si="11"/>
        <v>4199.5806928240736</v>
      </c>
      <c r="Z34" s="83">
        <f t="shared" si="12"/>
        <v>4.083333333333333</v>
      </c>
      <c r="AA34" s="83">
        <f t="shared" si="13"/>
        <v>1.1853333333333336</v>
      </c>
      <c r="AB34" s="83">
        <f t="shared" si="14"/>
        <v>0.40693055555555557</v>
      </c>
      <c r="AC34" s="72"/>
      <c r="AD34" s="73"/>
      <c r="AE34" s="72"/>
    </row>
    <row r="35" spans="1:31" x14ac:dyDescent="0.25">
      <c r="A35" s="72"/>
      <c r="B35" s="76">
        <v>19</v>
      </c>
      <c r="C35" s="87">
        <f>('Backend Calcs Standard'!C35)</f>
        <v>2.6042245370370374</v>
      </c>
      <c r="D35" s="87">
        <f>('Backend Calcs Standard'!D35)</f>
        <v>0.30000000000000071</v>
      </c>
      <c r="E35" s="87">
        <f>('Backend Calcs Standard'!E35)</f>
        <v>1.9348958333333333</v>
      </c>
      <c r="F35" s="87">
        <f>('Backend Calcs Standard'!F35)</f>
        <v>0.12</v>
      </c>
      <c r="G35" s="87">
        <f>('Backend Calcs Standard'!G35)</f>
        <v>1.73</v>
      </c>
      <c r="H35" s="87">
        <f>('Backend Calcs Standard'!H35)</f>
        <v>0.51</v>
      </c>
      <c r="I35" s="88"/>
      <c r="J35" s="104"/>
      <c r="O35" s="83">
        <f t="shared" si="5"/>
        <v>0.48</v>
      </c>
      <c r="P35" s="76">
        <f t="shared" si="15"/>
        <v>48</v>
      </c>
      <c r="Q35" s="76" t="str">
        <f t="shared" si="6"/>
        <v>CHAM</v>
      </c>
      <c r="R35" s="76">
        <f t="shared" si="4"/>
        <v>7</v>
      </c>
      <c r="S35" s="83">
        <f t="shared" si="7"/>
        <v>1.4614930555555556</v>
      </c>
      <c r="T35" s="83">
        <f t="shared" si="8"/>
        <v>9.9999999999999645E-2</v>
      </c>
      <c r="U35" s="83">
        <f t="shared" si="16"/>
        <v>36.537326388888893</v>
      </c>
      <c r="V35" s="83">
        <f t="shared" si="17"/>
        <v>0.99999999999999645</v>
      </c>
      <c r="W35" s="83">
        <f t="shared" si="9"/>
        <v>34.858774768518522</v>
      </c>
      <c r="X35" s="83">
        <f t="shared" si="10"/>
        <v>72.396101157407401</v>
      </c>
      <c r="Y35" s="83">
        <f t="shared" si="11"/>
        <v>4130.1462583333332</v>
      </c>
      <c r="Z35" s="83">
        <f t="shared" si="12"/>
        <v>4</v>
      </c>
      <c r="AA35" s="83">
        <f t="shared" si="13"/>
        <v>1.1095555555555556</v>
      </c>
      <c r="AB35" s="83">
        <f t="shared" si="14"/>
        <v>0.39893055555555573</v>
      </c>
      <c r="AC35" s="72"/>
      <c r="AD35" s="73"/>
      <c r="AE35" s="72"/>
    </row>
    <row r="36" spans="1:31" x14ac:dyDescent="0.25">
      <c r="A36" s="72"/>
      <c r="B36" s="76">
        <v>20</v>
      </c>
      <c r="C36" s="87">
        <f>('Backend Calcs Standard'!C36)</f>
        <v>2.6636284722222223</v>
      </c>
      <c r="D36" s="87">
        <f>('Backend Calcs Standard'!D36)</f>
        <v>0.31999999999999851</v>
      </c>
      <c r="E36" s="87">
        <f>('Backend Calcs Standard'!E36)</f>
        <v>1.9703414351851851</v>
      </c>
      <c r="F36" s="87">
        <f>('Backend Calcs Standard'!F36)</f>
        <v>0.13</v>
      </c>
      <c r="G36" s="87">
        <f>('Backend Calcs Standard'!G36)</f>
        <v>1.78</v>
      </c>
      <c r="H36" s="87">
        <f>('Backend Calcs Standard'!H36)</f>
        <v>0.53</v>
      </c>
      <c r="I36" s="88"/>
      <c r="J36" s="104"/>
      <c r="O36" s="83">
        <f t="shared" si="5"/>
        <v>0.47</v>
      </c>
      <c r="P36" s="76">
        <f t="shared" si="15"/>
        <v>47</v>
      </c>
      <c r="Q36" s="76" t="str">
        <f t="shared" si="6"/>
        <v>CHAM</v>
      </c>
      <c r="R36" s="76">
        <f t="shared" si="4"/>
        <v>8</v>
      </c>
      <c r="S36" s="83">
        <f t="shared" si="7"/>
        <v>1.6197048611111111</v>
      </c>
      <c r="T36" s="83">
        <f t="shared" si="8"/>
        <v>0.12000000000000099</v>
      </c>
      <c r="U36" s="83">
        <f t="shared" si="16"/>
        <v>40.492621527777779</v>
      </c>
      <c r="V36" s="83">
        <f t="shared" si="17"/>
        <v>1.2000000000000099</v>
      </c>
      <c r="W36" s="83">
        <f t="shared" si="9"/>
        <v>33.196656712962962</v>
      </c>
      <c r="X36" s="83">
        <f t="shared" si="10"/>
        <v>74.889278240740751</v>
      </c>
      <c r="Y36" s="83">
        <f t="shared" si="11"/>
        <v>4057.7501571759262</v>
      </c>
      <c r="Z36" s="83">
        <f t="shared" si="12"/>
        <v>3.9166666666666665</v>
      </c>
      <c r="AA36" s="83">
        <f t="shared" si="13"/>
        <v>1.0462708333333335</v>
      </c>
      <c r="AB36" s="83">
        <f t="shared" si="14"/>
        <v>0.39093055555555517</v>
      </c>
      <c r="AC36" s="72"/>
      <c r="AD36" s="73"/>
      <c r="AE36" s="72"/>
    </row>
    <row r="37" spans="1:31" x14ac:dyDescent="0.25">
      <c r="A37" s="72"/>
      <c r="B37" s="76">
        <v>21</v>
      </c>
      <c r="C37" s="87">
        <f>('Backend Calcs Standard'!C37)</f>
        <v>2.7199305555555555</v>
      </c>
      <c r="D37" s="87">
        <f>('Backend Calcs Standard'!D37)</f>
        <v>0.33000000000000007</v>
      </c>
      <c r="E37" s="87">
        <f>('Backend Calcs Standard'!E37)</f>
        <v>2.0035069444444442</v>
      </c>
      <c r="F37" s="87">
        <f>('Backend Calcs Standard'!F37)</f>
        <v>0.13</v>
      </c>
      <c r="G37" s="87">
        <f>('Backend Calcs Standard'!G37)</f>
        <v>1.81</v>
      </c>
      <c r="H37" s="87">
        <f>('Backend Calcs Standard'!H37)</f>
        <v>0.56000000000000005</v>
      </c>
      <c r="I37" s="88"/>
      <c r="J37" s="104"/>
      <c r="O37" s="83">
        <f t="shared" si="5"/>
        <v>0.46</v>
      </c>
      <c r="P37" s="76">
        <f t="shared" si="15"/>
        <v>46</v>
      </c>
      <c r="Q37" s="76" t="str">
        <f t="shared" si="6"/>
        <v>CHAM</v>
      </c>
      <c r="R37" s="76">
        <f t="shared" si="4"/>
        <v>9</v>
      </c>
      <c r="S37" s="83">
        <f t="shared" si="7"/>
        <v>1.7567418981481482</v>
      </c>
      <c r="T37" s="83">
        <f t="shared" si="8"/>
        <v>0.14999999999999858</v>
      </c>
      <c r="U37" s="83">
        <f t="shared" si="16"/>
        <v>43.918547453703702</v>
      </c>
      <c r="V37" s="83">
        <f t="shared" si="17"/>
        <v>1.4999999999999858</v>
      </c>
      <c r="W37" s="83">
        <f t="shared" si="9"/>
        <v>31.706286342592602</v>
      </c>
      <c r="X37" s="83">
        <f t="shared" si="10"/>
        <v>77.124833796296286</v>
      </c>
      <c r="Y37" s="83">
        <f t="shared" si="11"/>
        <v>3982.8608789351856</v>
      </c>
      <c r="Z37" s="83">
        <f t="shared" si="12"/>
        <v>3.833333333333333</v>
      </c>
      <c r="AA37" s="83">
        <f t="shared" si="13"/>
        <v>0.99145601851851861</v>
      </c>
      <c r="AB37" s="83">
        <f t="shared" si="14"/>
        <v>0.37893055555555616</v>
      </c>
      <c r="AC37" s="72"/>
      <c r="AD37" s="73"/>
      <c r="AE37" s="72"/>
    </row>
    <row r="38" spans="1:31" x14ac:dyDescent="0.25">
      <c r="A38" s="72"/>
      <c r="B38" s="76">
        <v>22</v>
      </c>
      <c r="C38" s="87">
        <f>('Backend Calcs Standard'!C38)</f>
        <v>2.7732696759259259</v>
      </c>
      <c r="D38" s="87">
        <f>('Backend Calcs Standard'!D38)</f>
        <v>0.35000000000000142</v>
      </c>
      <c r="E38" s="87">
        <f>('Backend Calcs Standard'!E38)</f>
        <v>2.0344907407407407</v>
      </c>
      <c r="F38" s="87">
        <f>('Backend Calcs Standard'!F38)</f>
        <v>0.13</v>
      </c>
      <c r="G38" s="87">
        <f>('Backend Calcs Standard'!G38)</f>
        <v>1.85</v>
      </c>
      <c r="H38" s="87">
        <f>('Backend Calcs Standard'!H38)</f>
        <v>0.57999999999999996</v>
      </c>
      <c r="I38" s="88"/>
      <c r="J38" s="104"/>
      <c r="O38" s="83">
        <f t="shared" si="5"/>
        <v>0.45</v>
      </c>
      <c r="P38" s="76">
        <f t="shared" si="15"/>
        <v>45</v>
      </c>
      <c r="Q38" s="76" t="str">
        <f t="shared" si="6"/>
        <v>CHAM</v>
      </c>
      <c r="R38" s="76">
        <f t="shared" si="4"/>
        <v>10</v>
      </c>
      <c r="S38" s="83">
        <f t="shared" si="7"/>
        <v>1.8778587962962963</v>
      </c>
      <c r="T38" s="83">
        <f t="shared" si="8"/>
        <v>0.16000000000000014</v>
      </c>
      <c r="U38" s="83">
        <f t="shared" si="16"/>
        <v>46.946469907407405</v>
      </c>
      <c r="V38" s="83">
        <f t="shared" si="17"/>
        <v>1.6000000000000014</v>
      </c>
      <c r="W38" s="83">
        <f t="shared" si="9"/>
        <v>30.455117361111114</v>
      </c>
      <c r="X38" s="83">
        <f t="shared" si="10"/>
        <v>79.00158726851852</v>
      </c>
      <c r="Y38" s="83">
        <f t="shared" ref="Y38:Y54" si="18">IF(P38="","",IF(P38=0,0,(Y39+X38)))</f>
        <v>3905.7360451388895</v>
      </c>
      <c r="Z38" s="83">
        <f t="shared" si="12"/>
        <v>3.75</v>
      </c>
      <c r="AA38" s="83">
        <f t="shared" si="13"/>
        <v>0.94300925925925938</v>
      </c>
      <c r="AB38" s="83">
        <f t="shared" si="14"/>
        <v>0.37493055555555554</v>
      </c>
      <c r="AC38" s="72"/>
      <c r="AD38" s="73"/>
      <c r="AE38" s="72"/>
    </row>
    <row r="39" spans="1:31" x14ac:dyDescent="0.25">
      <c r="A39" s="72"/>
      <c r="B39" s="76">
        <v>23</v>
      </c>
      <c r="C39" s="87">
        <f>('Backend Calcs Standard'!C39)</f>
        <v>2.8236979166666667</v>
      </c>
      <c r="D39" s="87">
        <f>('Backend Calcs Standard'!D39)</f>
        <v>0.36999999999999922</v>
      </c>
      <c r="E39" s="87">
        <f>('Backend Calcs Standard'!E39)</f>
        <v>2.0639699074074076</v>
      </c>
      <c r="F39" s="87">
        <f>('Backend Calcs Standard'!F39)</f>
        <v>0.14000000000000001</v>
      </c>
      <c r="G39" s="87">
        <f>('Backend Calcs Standard'!G39)</f>
        <v>1.89</v>
      </c>
      <c r="H39" s="87">
        <f>('Backend Calcs Standard'!H39)</f>
        <v>0.6</v>
      </c>
      <c r="I39" s="88"/>
      <c r="J39" s="104"/>
      <c r="O39" s="83">
        <f t="shared" si="5"/>
        <v>0.44</v>
      </c>
      <c r="P39" s="76">
        <f t="shared" si="15"/>
        <v>44</v>
      </c>
      <c r="Q39" s="76" t="str">
        <f t="shared" si="6"/>
        <v>CHAM</v>
      </c>
      <c r="R39" s="76">
        <f t="shared" si="4"/>
        <v>11</v>
      </c>
      <c r="S39" s="83">
        <f t="shared" si="7"/>
        <v>1.9862442129629629</v>
      </c>
      <c r="T39" s="83">
        <f t="shared" si="8"/>
        <v>0.16999999999999993</v>
      </c>
      <c r="U39" s="83">
        <f t="shared" si="16"/>
        <v>49.656105324074076</v>
      </c>
      <c r="V39" s="83">
        <f t="shared" si="17"/>
        <v>1.6999999999999993</v>
      </c>
      <c r="W39" s="83">
        <f t="shared" si="9"/>
        <v>29.33126319444445</v>
      </c>
      <c r="X39" s="83">
        <f t="shared" si="10"/>
        <v>80.687368518518525</v>
      </c>
      <c r="Y39" s="83">
        <f t="shared" si="18"/>
        <v>3826.734457870371</v>
      </c>
      <c r="Z39" s="83">
        <f t="shared" si="12"/>
        <v>3.6666666666666665</v>
      </c>
      <c r="AA39" s="83">
        <f t="shared" si="13"/>
        <v>0.8996550925925928</v>
      </c>
      <c r="AB39" s="83">
        <f t="shared" si="14"/>
        <v>0.3709305555555556</v>
      </c>
      <c r="AC39" s="72"/>
      <c r="AD39" s="73"/>
      <c r="AE39" s="72"/>
    </row>
    <row r="40" spans="1:31" x14ac:dyDescent="0.25">
      <c r="A40" s="72"/>
      <c r="B40" s="76">
        <v>24</v>
      </c>
      <c r="C40" s="87">
        <f>('Backend Calcs Standard'!C40)</f>
        <v>2.8713541666666664</v>
      </c>
      <c r="D40" s="87">
        <f>('Backend Calcs Standard'!D40)</f>
        <v>0.36999999999999922</v>
      </c>
      <c r="E40" s="87">
        <f>('Backend Calcs Standard'!E40)</f>
        <v>2.0925752314814812</v>
      </c>
      <c r="F40" s="87">
        <f>('Backend Calcs Standard'!F40)</f>
        <v>0.14000000000000001</v>
      </c>
      <c r="G40" s="87">
        <f>('Backend Calcs Standard'!G40)</f>
        <v>1.92</v>
      </c>
      <c r="H40" s="87">
        <f>('Backend Calcs Standard'!H40)</f>
        <v>0.62</v>
      </c>
      <c r="I40" s="88"/>
      <c r="J40" s="104"/>
      <c r="O40" s="83">
        <f t="shared" si="5"/>
        <v>0.43</v>
      </c>
      <c r="P40" s="76">
        <f t="shared" si="15"/>
        <v>43</v>
      </c>
      <c r="Q40" s="76" t="str">
        <f t="shared" si="6"/>
        <v>CHAM</v>
      </c>
      <c r="R40" s="76">
        <f t="shared" si="4"/>
        <v>12</v>
      </c>
      <c r="S40" s="83">
        <f t="shared" si="7"/>
        <v>2.0839756944444443</v>
      </c>
      <c r="T40" s="83">
        <f t="shared" si="8"/>
        <v>0.19000000000000128</v>
      </c>
      <c r="U40" s="83">
        <f t="shared" si="16"/>
        <v>52.099392361111107</v>
      </c>
      <c r="V40" s="83">
        <f t="shared" si="17"/>
        <v>1.9000000000000128</v>
      </c>
      <c r="W40" s="83">
        <f t="shared" si="9"/>
        <v>28.27394837962963</v>
      </c>
      <c r="X40" s="83">
        <f t="shared" si="10"/>
        <v>82.27334074074075</v>
      </c>
      <c r="Y40" s="83">
        <f t="shared" si="18"/>
        <v>3746.0470893518523</v>
      </c>
      <c r="Z40" s="83">
        <f t="shared" si="12"/>
        <v>3.583333333333333</v>
      </c>
      <c r="AA40" s="83">
        <f t="shared" si="13"/>
        <v>0.86056250000000023</v>
      </c>
      <c r="AB40" s="83">
        <f t="shared" si="14"/>
        <v>0.36293055555555509</v>
      </c>
      <c r="AC40" s="72"/>
      <c r="AD40" s="73"/>
      <c r="AE40" s="72"/>
    </row>
    <row r="41" spans="1:31" x14ac:dyDescent="0.25">
      <c r="A41" s="72"/>
      <c r="B41" s="76">
        <v>25</v>
      </c>
      <c r="C41" s="87">
        <f>('Backend Calcs Standard'!C41)</f>
        <v>2.9163078703703706</v>
      </c>
      <c r="D41" s="87">
        <f>('Backend Calcs Standard'!D41)</f>
        <v>0.40000000000000036</v>
      </c>
      <c r="E41" s="87">
        <f>('Backend Calcs Standard'!E41)</f>
        <v>2.1211458333333333</v>
      </c>
      <c r="F41" s="87">
        <f>('Backend Calcs Standard'!F41)</f>
        <v>0.14000000000000001</v>
      </c>
      <c r="G41" s="87">
        <f>('Backend Calcs Standard'!G41)</f>
        <v>1.95</v>
      </c>
      <c r="H41" s="87">
        <f>('Backend Calcs Standard'!H41)</f>
        <v>0.65</v>
      </c>
      <c r="I41" s="88"/>
      <c r="J41" s="104"/>
      <c r="O41" s="83">
        <f t="shared" si="5"/>
        <v>0.42</v>
      </c>
      <c r="P41" s="76">
        <f t="shared" si="15"/>
        <v>42</v>
      </c>
      <c r="Q41" s="76" t="str">
        <f t="shared" si="6"/>
        <v>CHAM</v>
      </c>
      <c r="R41" s="76">
        <f t="shared" si="4"/>
        <v>13</v>
      </c>
      <c r="S41" s="83">
        <f t="shared" si="7"/>
        <v>2.1730324074074074</v>
      </c>
      <c r="T41" s="83">
        <f t="shared" si="8"/>
        <v>0.19999999999999929</v>
      </c>
      <c r="U41" s="83">
        <f t="shared" si="16"/>
        <v>54.325810185185183</v>
      </c>
      <c r="V41" s="83">
        <f t="shared" si="17"/>
        <v>1.9999999999999929</v>
      </c>
      <c r="W41" s="83">
        <f t="shared" si="9"/>
        <v>27.343381250000007</v>
      </c>
      <c r="X41" s="83">
        <f t="shared" si="10"/>
        <v>83.669191435185184</v>
      </c>
      <c r="Y41" s="83">
        <f t="shared" si="18"/>
        <v>3663.7737486111114</v>
      </c>
      <c r="Z41" s="83">
        <f t="shared" si="12"/>
        <v>3.5</v>
      </c>
      <c r="AA41" s="83">
        <f t="shared" si="13"/>
        <v>0.82493981481481493</v>
      </c>
      <c r="AB41" s="83">
        <f t="shared" si="14"/>
        <v>0.35893055555555586</v>
      </c>
      <c r="AC41" s="72"/>
      <c r="AD41" s="73"/>
      <c r="AE41" s="72"/>
    </row>
    <row r="42" spans="1:31" x14ac:dyDescent="0.25">
      <c r="A42" s="72"/>
      <c r="B42" s="76">
        <v>26</v>
      </c>
      <c r="C42" s="87">
        <f>('Backend Calcs Standard'!C42)</f>
        <v>2.9644386574074075</v>
      </c>
      <c r="D42" s="87">
        <f>('Backend Calcs Standard'!D42)</f>
        <v>0.41000000000000014</v>
      </c>
      <c r="E42" s="87">
        <f>('Backend Calcs Standard'!E42)</f>
        <v>2.1489930555555556</v>
      </c>
      <c r="F42" s="87">
        <f>('Backend Calcs Standard'!F42)</f>
        <v>0.14000000000000001</v>
      </c>
      <c r="G42" s="87">
        <f>('Backend Calcs Standard'!G42)</f>
        <v>1.98</v>
      </c>
      <c r="H42" s="87">
        <f>('Backend Calcs Standard'!H42)</f>
        <v>0.67</v>
      </c>
      <c r="I42" s="88"/>
      <c r="J42" s="104"/>
      <c r="O42" s="83">
        <f t="shared" si="5"/>
        <v>0.41</v>
      </c>
      <c r="P42" s="76">
        <f t="shared" si="15"/>
        <v>41</v>
      </c>
      <c r="Q42" s="76" t="str">
        <f t="shared" si="6"/>
        <v>CHAM</v>
      </c>
      <c r="R42" s="76">
        <f t="shared" si="4"/>
        <v>14</v>
      </c>
      <c r="S42" s="83">
        <f t="shared" si="7"/>
        <v>2.255271990740741</v>
      </c>
      <c r="T42" s="83">
        <f t="shared" si="8"/>
        <v>0.22000000000000064</v>
      </c>
      <c r="U42" s="83">
        <f t="shared" si="16"/>
        <v>56.381799768518526</v>
      </c>
      <c r="V42" s="83">
        <f t="shared" si="17"/>
        <v>2.2000000000000064</v>
      </c>
      <c r="W42" s="83">
        <f t="shared" si="9"/>
        <v>26.440985416666663</v>
      </c>
      <c r="X42" s="83">
        <f t="shared" si="10"/>
        <v>85.022785185185199</v>
      </c>
      <c r="Y42" s="83">
        <f t="shared" si="18"/>
        <v>3580.1045571759264</v>
      </c>
      <c r="Z42" s="83">
        <f t="shared" si="12"/>
        <v>3.4166666666666665</v>
      </c>
      <c r="AA42" s="83">
        <f t="shared" si="13"/>
        <v>0.79204398148148147</v>
      </c>
      <c r="AB42" s="83">
        <f t="shared" si="14"/>
        <v>0.3509305555555553</v>
      </c>
      <c r="AC42" s="72"/>
      <c r="AD42" s="73"/>
      <c r="AE42" s="72"/>
    </row>
    <row r="43" spans="1:31" x14ac:dyDescent="0.25">
      <c r="A43" s="72"/>
      <c r="B43" s="76">
        <v>27</v>
      </c>
      <c r="C43" s="87">
        <f>('Backend Calcs Standard'!C43)</f>
        <v>2.9983912037037039</v>
      </c>
      <c r="D43" s="87">
        <f>('Backend Calcs Standard'!D43)</f>
        <v>0.41999999999999993</v>
      </c>
      <c r="E43" s="87">
        <f>('Backend Calcs Standard'!E43)</f>
        <v>2.1754224537037037</v>
      </c>
      <c r="F43" s="87">
        <f>('Backend Calcs Standard'!F43)</f>
        <v>0.14000000000000001</v>
      </c>
      <c r="G43" s="87">
        <f>('Backend Calcs Standard'!G43)</f>
        <v>2.0099999999999998</v>
      </c>
      <c r="H43" s="87">
        <f>('Backend Calcs Standard'!H43)</f>
        <v>0.69</v>
      </c>
      <c r="I43" s="88"/>
      <c r="J43" s="104"/>
      <c r="O43" s="83">
        <f t="shared" si="5"/>
        <v>0.4</v>
      </c>
      <c r="P43" s="76">
        <f t="shared" si="15"/>
        <v>40</v>
      </c>
      <c r="Q43" s="76" t="str">
        <f t="shared" si="6"/>
        <v>CHAM</v>
      </c>
      <c r="R43" s="76">
        <f t="shared" si="4"/>
        <v>15</v>
      </c>
      <c r="S43" s="83">
        <f t="shared" si="7"/>
        <v>2.3325810185185185</v>
      </c>
      <c r="T43" s="83">
        <f t="shared" si="8"/>
        <v>0.22999999999999865</v>
      </c>
      <c r="U43" s="83">
        <f t="shared" si="16"/>
        <v>58.314525462962962</v>
      </c>
      <c r="V43" s="83">
        <f t="shared" si="17"/>
        <v>2.2999999999999865</v>
      </c>
      <c r="W43" s="83">
        <f t="shared" si="9"/>
        <v>25.627895138888899</v>
      </c>
      <c r="X43" s="83">
        <f t="shared" si="10"/>
        <v>86.242420601851848</v>
      </c>
      <c r="Y43" s="83">
        <f t="shared" si="18"/>
        <v>3495.0817719907413</v>
      </c>
      <c r="Z43" s="83">
        <f t="shared" si="12"/>
        <v>3.333333333333333</v>
      </c>
      <c r="AA43" s="83">
        <f t="shared" si="13"/>
        <v>0.7611203703703705</v>
      </c>
      <c r="AB43" s="83">
        <f t="shared" si="14"/>
        <v>0.34693055555555613</v>
      </c>
      <c r="AC43" s="72"/>
      <c r="AD43" s="73"/>
      <c r="AE43" s="72"/>
    </row>
    <row r="44" spans="1:31" x14ac:dyDescent="0.25">
      <c r="A44" s="72"/>
      <c r="B44" s="76">
        <v>28</v>
      </c>
      <c r="C44" s="87">
        <f>('Backend Calcs Standard'!C44)</f>
        <v>3.0355381944444444</v>
      </c>
      <c r="D44" s="87">
        <f>('Backend Calcs Standard'!D44)</f>
        <v>0.44000000000000128</v>
      </c>
      <c r="E44" s="87">
        <f>('Backend Calcs Standard'!E44)</f>
        <v>2.2011342592592591</v>
      </c>
      <c r="F44" s="87">
        <f>('Backend Calcs Standard'!F44)</f>
        <v>0.14000000000000001</v>
      </c>
      <c r="G44" s="87">
        <f>('Backend Calcs Standard'!G44)</f>
        <v>2.04</v>
      </c>
      <c r="H44" s="87">
        <f>('Backend Calcs Standard'!H44)</f>
        <v>0.71</v>
      </c>
      <c r="I44" s="88"/>
      <c r="J44" s="104"/>
      <c r="O44" s="83">
        <f t="shared" si="5"/>
        <v>0.39</v>
      </c>
      <c r="P44" s="76">
        <f t="shared" si="15"/>
        <v>39</v>
      </c>
      <c r="Q44" s="76" t="str">
        <f t="shared" si="6"/>
        <v>CHAM</v>
      </c>
      <c r="R44" s="76">
        <f t="shared" si="4"/>
        <v>16</v>
      </c>
      <c r="S44" s="83">
        <f t="shared" si="7"/>
        <v>2.4059143518518518</v>
      </c>
      <c r="T44" s="83">
        <f t="shared" si="8"/>
        <v>0.25</v>
      </c>
      <c r="U44" s="83">
        <f t="shared" si="16"/>
        <v>60.147858796296291</v>
      </c>
      <c r="V44" s="83">
        <f t="shared" si="17"/>
        <v>2.5</v>
      </c>
      <c r="W44" s="83">
        <f t="shared" si="9"/>
        <v>24.814561805555559</v>
      </c>
      <c r="X44" s="83">
        <f t="shared" si="10"/>
        <v>87.462420601851846</v>
      </c>
      <c r="Y44" s="83">
        <f t="shared" si="18"/>
        <v>3408.8393513888896</v>
      </c>
      <c r="Z44" s="83">
        <f t="shared" si="12"/>
        <v>3.25</v>
      </c>
      <c r="AA44" s="83">
        <f t="shared" si="13"/>
        <v>0.73178703703703718</v>
      </c>
      <c r="AB44" s="83">
        <f t="shared" si="14"/>
        <v>0.33893055555555557</v>
      </c>
      <c r="AC44" s="72"/>
      <c r="AD44" s="73"/>
      <c r="AE44" s="72"/>
    </row>
    <row r="45" spans="1:31" x14ac:dyDescent="0.25">
      <c r="A45" s="72"/>
      <c r="B45" s="76">
        <v>29</v>
      </c>
      <c r="C45" s="87">
        <f>('Backend Calcs Standard'!C45)</f>
        <v>3.0707060185185187</v>
      </c>
      <c r="D45" s="87">
        <f>('Backend Calcs Standard'!D45)</f>
        <v>0.44999999999999929</v>
      </c>
      <c r="E45" s="87">
        <f>('Backend Calcs Standard'!E45)</f>
        <v>2.2261458333333333</v>
      </c>
      <c r="F45" s="87">
        <f>('Backend Calcs Standard'!F45)</f>
        <v>0.15</v>
      </c>
      <c r="G45" s="87">
        <f>('Backend Calcs Standard'!G45)</f>
        <v>2.06</v>
      </c>
      <c r="H45" s="87">
        <f>('Backend Calcs Standard'!H45)</f>
        <v>0.73</v>
      </c>
      <c r="I45" s="88"/>
      <c r="J45" s="104"/>
      <c r="O45" s="83">
        <f t="shared" si="5"/>
        <v>0.38</v>
      </c>
      <c r="P45" s="76">
        <f t="shared" si="15"/>
        <v>38</v>
      </c>
      <c r="Q45" s="76" t="str">
        <f t="shared" si="6"/>
        <v>CHAM</v>
      </c>
      <c r="R45" s="76">
        <f t="shared" si="4"/>
        <v>17</v>
      </c>
      <c r="S45" s="83">
        <f t="shared" si="7"/>
        <v>2.4755092592592596</v>
      </c>
      <c r="T45" s="83">
        <f t="shared" si="8"/>
        <v>0.27000000000000135</v>
      </c>
      <c r="U45" s="83">
        <f t="shared" si="16"/>
        <v>61.887731481481488</v>
      </c>
      <c r="V45" s="83">
        <f t="shared" si="17"/>
        <v>2.7000000000000135</v>
      </c>
      <c r="W45" s="83">
        <f t="shared" si="9"/>
        <v>24.038612731481479</v>
      </c>
      <c r="X45" s="83">
        <f t="shared" si="10"/>
        <v>88.626344212962977</v>
      </c>
      <c r="Y45" s="83">
        <f t="shared" si="18"/>
        <v>3321.3769307870375</v>
      </c>
      <c r="Z45" s="83">
        <f t="shared" si="12"/>
        <v>3.1666666666666665</v>
      </c>
      <c r="AA45" s="83">
        <f t="shared" si="13"/>
        <v>0.70394907407407414</v>
      </c>
      <c r="AB45" s="83">
        <f t="shared" si="14"/>
        <v>0.33093055555555506</v>
      </c>
      <c r="AC45" s="72"/>
      <c r="AD45" s="73"/>
      <c r="AE45" s="72"/>
    </row>
    <row r="46" spans="1:31" x14ac:dyDescent="0.25">
      <c r="A46" s="72"/>
      <c r="B46" s="76">
        <v>30</v>
      </c>
      <c r="C46" s="87">
        <f>('Backend Calcs Standard'!C46)</f>
        <v>3.1052256944444445</v>
      </c>
      <c r="D46" s="87">
        <f>('Backend Calcs Standard'!D46)</f>
        <v>0.45999999999999908</v>
      </c>
      <c r="E46" s="87"/>
      <c r="F46" s="87"/>
      <c r="G46" s="87">
        <f>('Backend Calcs Standard'!G46)</f>
        <v>2.08</v>
      </c>
      <c r="H46" s="87">
        <f>('Backend Calcs Standard'!H46)</f>
        <v>0.75</v>
      </c>
      <c r="I46" s="88"/>
      <c r="J46" s="104"/>
      <c r="O46" s="83">
        <f t="shared" si="5"/>
        <v>0.37</v>
      </c>
      <c r="P46" s="76">
        <f t="shared" si="15"/>
        <v>37</v>
      </c>
      <c r="Q46" s="76" t="str">
        <f t="shared" si="6"/>
        <v>CHAM</v>
      </c>
      <c r="R46" s="76">
        <f t="shared" si="4"/>
        <v>18</v>
      </c>
      <c r="S46" s="83">
        <f t="shared" si="7"/>
        <v>2.5415509259259261</v>
      </c>
      <c r="T46" s="83">
        <f t="shared" si="8"/>
        <v>0.27999999999999936</v>
      </c>
      <c r="U46" s="83">
        <f t="shared" si="16"/>
        <v>63.538773148148152</v>
      </c>
      <c r="V46" s="83">
        <f t="shared" si="17"/>
        <v>2.7999999999999936</v>
      </c>
      <c r="W46" s="83">
        <f t="shared" si="9"/>
        <v>23.33819606481482</v>
      </c>
      <c r="X46" s="83">
        <f t="shared" si="10"/>
        <v>89.676969212962973</v>
      </c>
      <c r="Y46" s="83">
        <f t="shared" si="18"/>
        <v>3232.7505865740745</v>
      </c>
      <c r="Z46" s="83">
        <f t="shared" si="12"/>
        <v>3.083333333333333</v>
      </c>
      <c r="AA46" s="83">
        <f t="shared" si="13"/>
        <v>0.6775324074074075</v>
      </c>
      <c r="AB46" s="83">
        <f t="shared" si="14"/>
        <v>0.32693055555555584</v>
      </c>
      <c r="AC46" s="72"/>
      <c r="AD46" s="73"/>
      <c r="AE46" s="72"/>
    </row>
    <row r="47" spans="1:31" x14ac:dyDescent="0.25">
      <c r="A47" s="72"/>
      <c r="B47" s="76">
        <v>31</v>
      </c>
      <c r="C47" s="87">
        <f>('Backend Calcs Standard'!C47)</f>
        <v>3.1384027777777779</v>
      </c>
      <c r="D47" s="87">
        <f>('Backend Calcs Standard'!D47)</f>
        <v>0.47000000000000064</v>
      </c>
      <c r="E47" s="87"/>
      <c r="F47" s="87"/>
      <c r="G47" s="87">
        <f>('Backend Calcs Standard'!G47)</f>
        <v>2.1</v>
      </c>
      <c r="H47" s="87">
        <f>('Backend Calcs Standard'!H47)</f>
        <v>0.76</v>
      </c>
      <c r="I47" s="88"/>
      <c r="J47" s="104"/>
      <c r="O47" s="83">
        <f t="shared" si="5"/>
        <v>0.36</v>
      </c>
      <c r="P47" s="76">
        <f t="shared" si="15"/>
        <v>36</v>
      </c>
      <c r="Q47" s="76" t="str">
        <f t="shared" si="6"/>
        <v>CHAM</v>
      </c>
      <c r="R47" s="76">
        <f t="shared" si="4"/>
        <v>19</v>
      </c>
      <c r="S47" s="83">
        <f t="shared" si="7"/>
        <v>2.6042245370370374</v>
      </c>
      <c r="T47" s="83">
        <f t="shared" si="8"/>
        <v>0.30000000000000071</v>
      </c>
      <c r="U47" s="83">
        <f t="shared" si="16"/>
        <v>65.105613425925938</v>
      </c>
      <c r="V47" s="83">
        <f t="shared" si="17"/>
        <v>3.0000000000000071</v>
      </c>
      <c r="W47" s="83">
        <f t="shared" si="9"/>
        <v>22.631459953703704</v>
      </c>
      <c r="X47" s="83">
        <f t="shared" si="10"/>
        <v>90.737073379629663</v>
      </c>
      <c r="Y47" s="83">
        <f t="shared" si="18"/>
        <v>3143.0736173611117</v>
      </c>
      <c r="Z47" s="83">
        <f t="shared" si="12"/>
        <v>3</v>
      </c>
      <c r="AA47" s="83">
        <f t="shared" si="13"/>
        <v>0.65246296296296302</v>
      </c>
      <c r="AB47" s="83">
        <f t="shared" si="14"/>
        <v>0.31893055555555527</v>
      </c>
      <c r="AC47" s="72"/>
      <c r="AD47" s="73"/>
      <c r="AE47" s="72"/>
    </row>
    <row r="48" spans="1:31" x14ac:dyDescent="0.25">
      <c r="A48" s="72"/>
      <c r="B48" s="76">
        <v>32</v>
      </c>
      <c r="C48" s="87">
        <f>('Backend Calcs Standard'!C48)</f>
        <v>3.1705324074074075</v>
      </c>
      <c r="D48" s="87">
        <f>('Backend Calcs Standard'!D48)</f>
        <v>0.49000000000000021</v>
      </c>
      <c r="E48" s="87"/>
      <c r="F48" s="87"/>
      <c r="G48" s="87">
        <f>('Backend Calcs Standard'!G48)</f>
        <v>2.12</v>
      </c>
      <c r="H48" s="87">
        <f>('Backend Calcs Standard'!H48)</f>
        <v>0.78</v>
      </c>
      <c r="I48" s="88"/>
      <c r="J48" s="104"/>
      <c r="O48" s="83">
        <f t="shared" si="5"/>
        <v>0.35</v>
      </c>
      <c r="P48" s="76">
        <f t="shared" si="15"/>
        <v>35</v>
      </c>
      <c r="Q48" s="76" t="str">
        <f t="shared" si="6"/>
        <v>CHAM</v>
      </c>
      <c r="R48" s="76">
        <f t="shared" si="4"/>
        <v>20</v>
      </c>
      <c r="S48" s="83">
        <f t="shared" si="7"/>
        <v>2.6636284722222223</v>
      </c>
      <c r="T48" s="83">
        <f t="shared" si="8"/>
        <v>0.31999999999999851</v>
      </c>
      <c r="U48" s="83">
        <f t="shared" si="16"/>
        <v>66.590711805555557</v>
      </c>
      <c r="V48" s="83">
        <f t="shared" si="17"/>
        <v>3.1999999999999851</v>
      </c>
      <c r="W48" s="83">
        <f t="shared" si="9"/>
        <v>21.957420601851862</v>
      </c>
      <c r="X48" s="83">
        <f t="shared" si="10"/>
        <v>91.748132407407411</v>
      </c>
      <c r="Y48" s="83">
        <f t="shared" si="18"/>
        <v>3052.336543981482</v>
      </c>
      <c r="Z48" s="83">
        <f t="shared" si="12"/>
        <v>2.9166666666666665</v>
      </c>
      <c r="AA48" s="83">
        <f t="shared" si="13"/>
        <v>0.62870138888888905</v>
      </c>
      <c r="AB48" s="83">
        <f t="shared" si="14"/>
        <v>0.31093055555555615</v>
      </c>
      <c r="AC48" s="72"/>
      <c r="AD48" s="73"/>
      <c r="AE48" s="72"/>
    </row>
    <row r="49" spans="1:31" x14ac:dyDescent="0.25">
      <c r="A49" s="72"/>
      <c r="B49" s="76">
        <v>33</v>
      </c>
      <c r="C49" s="87">
        <f>('Backend Calcs Standard'!C49)</f>
        <v>3.201701388888889</v>
      </c>
      <c r="D49" s="87">
        <f>('Backend Calcs Standard'!D49)</f>
        <v>0.5</v>
      </c>
      <c r="E49" s="87"/>
      <c r="F49" s="87"/>
      <c r="G49" s="87">
        <f>('Backend Calcs Standard'!G49)</f>
        <v>2.14</v>
      </c>
      <c r="H49" s="87">
        <f>('Backend Calcs Standard'!H49)</f>
        <v>0.8</v>
      </c>
      <c r="I49" s="88"/>
      <c r="J49" s="104"/>
      <c r="O49" s="83">
        <f t="shared" si="5"/>
        <v>0.34</v>
      </c>
      <c r="P49" s="76">
        <f t="shared" si="15"/>
        <v>34</v>
      </c>
      <c r="Q49" s="76" t="str">
        <f t="shared" si="6"/>
        <v>CHAM</v>
      </c>
      <c r="R49" s="76">
        <f t="shared" si="4"/>
        <v>21</v>
      </c>
      <c r="S49" s="83">
        <f t="shared" si="7"/>
        <v>2.7199305555555555</v>
      </c>
      <c r="T49" s="83">
        <f t="shared" si="8"/>
        <v>0.33000000000000007</v>
      </c>
      <c r="U49" s="83">
        <f t="shared" si="16"/>
        <v>67.998263888888886</v>
      </c>
      <c r="V49" s="83">
        <f t="shared" si="17"/>
        <v>3.3000000000000007</v>
      </c>
      <c r="W49" s="83">
        <f t="shared" si="9"/>
        <v>21.354399768518523</v>
      </c>
      <c r="X49" s="83">
        <f t="shared" si="10"/>
        <v>92.652663657407402</v>
      </c>
      <c r="Y49" s="83">
        <f t="shared" si="18"/>
        <v>2960.5884115740746</v>
      </c>
      <c r="Z49" s="83">
        <f t="shared" si="12"/>
        <v>2.833333333333333</v>
      </c>
      <c r="AA49" s="83">
        <f t="shared" si="13"/>
        <v>0.60618055555555572</v>
      </c>
      <c r="AB49" s="83">
        <f t="shared" si="14"/>
        <v>0.30693055555555554</v>
      </c>
      <c r="AC49" s="72"/>
      <c r="AD49" s="73"/>
      <c r="AE49" s="72"/>
    </row>
    <row r="50" spans="1:31" x14ac:dyDescent="0.25">
      <c r="A50" s="72"/>
      <c r="B50" s="76">
        <v>34</v>
      </c>
      <c r="C50" s="87">
        <f>('Backend Calcs Standard'!C50)</f>
        <v>3.2321354166666669</v>
      </c>
      <c r="D50" s="87">
        <f>('Backend Calcs Standard'!D50)</f>
        <v>0.50999999999999979</v>
      </c>
      <c r="E50" s="87"/>
      <c r="F50" s="87"/>
      <c r="G50" s="87">
        <f>('Backend Calcs Standard'!G50)</f>
        <v>2.16</v>
      </c>
      <c r="H50" s="87">
        <f>('Backend Calcs Standard'!H50)</f>
        <v>0.81</v>
      </c>
      <c r="I50" s="88"/>
      <c r="J50" s="104"/>
      <c r="O50" s="83">
        <f t="shared" si="5"/>
        <v>0.33</v>
      </c>
      <c r="P50" s="76">
        <f t="shared" si="15"/>
        <v>33</v>
      </c>
      <c r="Q50" s="76" t="str">
        <f t="shared" si="6"/>
        <v>CHAM</v>
      </c>
      <c r="R50" s="76">
        <f t="shared" si="4"/>
        <v>22</v>
      </c>
      <c r="S50" s="83">
        <f t="shared" si="7"/>
        <v>2.7732696759259259</v>
      </c>
      <c r="T50" s="83">
        <f t="shared" si="8"/>
        <v>0.35000000000000142</v>
      </c>
      <c r="U50" s="83">
        <f t="shared" si="16"/>
        <v>69.331741898148152</v>
      </c>
      <c r="V50" s="83">
        <f t="shared" si="17"/>
        <v>3.5000000000000142</v>
      </c>
      <c r="W50" s="83">
        <f t="shared" si="9"/>
        <v>20.741008564814813</v>
      </c>
      <c r="X50" s="83">
        <f t="shared" si="10"/>
        <v>93.572750462962972</v>
      </c>
      <c r="Y50" s="83">
        <f t="shared" si="18"/>
        <v>2867.9357479166674</v>
      </c>
      <c r="Z50" s="83">
        <f t="shared" si="12"/>
        <v>2.75</v>
      </c>
      <c r="AA50" s="83">
        <f t="shared" si="13"/>
        <v>0.58484490740740758</v>
      </c>
      <c r="AB50" s="83">
        <f t="shared" si="14"/>
        <v>0.29893055555555498</v>
      </c>
      <c r="AC50" s="72"/>
      <c r="AD50" s="73"/>
      <c r="AE50" s="72"/>
    </row>
    <row r="51" spans="1:31" x14ac:dyDescent="0.25">
      <c r="A51" s="72"/>
      <c r="B51" s="76">
        <v>35</v>
      </c>
      <c r="C51" s="87">
        <f>('Backend Calcs Standard'!C51)</f>
        <v>3.2612789351851852</v>
      </c>
      <c r="D51" s="87">
        <f>('Backend Calcs Standard'!D51)</f>
        <v>0.52000000000000046</v>
      </c>
      <c r="E51" s="87"/>
      <c r="F51" s="87"/>
      <c r="G51" s="87">
        <f>('Backend Calcs Standard'!G51)</f>
        <v>2.17</v>
      </c>
      <c r="H51" s="87">
        <f>('Backend Calcs Standard'!H51)</f>
        <v>0.83</v>
      </c>
      <c r="I51" s="88"/>
      <c r="J51" s="104"/>
      <c r="O51" s="83">
        <f t="shared" si="5"/>
        <v>0.32</v>
      </c>
      <c r="P51" s="76">
        <f t="shared" si="15"/>
        <v>32</v>
      </c>
      <c r="Q51" s="76" t="str">
        <f t="shared" si="6"/>
        <v>CHAM</v>
      </c>
      <c r="R51" s="76">
        <f t="shared" si="4"/>
        <v>23</v>
      </c>
      <c r="S51" s="83">
        <f t="shared" si="7"/>
        <v>2.8236979166666667</v>
      </c>
      <c r="T51" s="83">
        <f t="shared" si="8"/>
        <v>0.36999999999999922</v>
      </c>
      <c r="U51" s="83">
        <f t="shared" si="16"/>
        <v>70.592447916666671</v>
      </c>
      <c r="V51" s="83">
        <f t="shared" si="17"/>
        <v>3.6999999999999922</v>
      </c>
      <c r="W51" s="83">
        <f t="shared" si="9"/>
        <v>20.156726157407412</v>
      </c>
      <c r="X51" s="83">
        <f t="shared" si="10"/>
        <v>94.449174074074079</v>
      </c>
      <c r="Y51" s="83">
        <f t="shared" si="18"/>
        <v>2774.3629974537043</v>
      </c>
      <c r="Z51" s="83">
        <f t="shared" si="12"/>
        <v>2.6666666666666665</v>
      </c>
      <c r="AA51" s="83">
        <f t="shared" si="13"/>
        <v>0.56467361111111125</v>
      </c>
      <c r="AB51" s="83">
        <f t="shared" si="14"/>
        <v>0.29093055555555586</v>
      </c>
      <c r="AC51" s="72"/>
      <c r="AD51" s="73"/>
      <c r="AE51" s="72"/>
    </row>
    <row r="52" spans="1:31" x14ac:dyDescent="0.25">
      <c r="A52" s="72"/>
      <c r="B52" s="76">
        <v>36</v>
      </c>
      <c r="C52" s="87">
        <f>('Backend Calcs Standard'!C52)</f>
        <v>3.2916435185185184</v>
      </c>
      <c r="D52" s="87">
        <f>('Backend Calcs Standard'!D52)</f>
        <v>0.52999999999999936</v>
      </c>
      <c r="E52" s="87"/>
      <c r="F52" s="87"/>
      <c r="G52" s="87">
        <f>('Backend Calcs Standard'!G52)</f>
        <v>2.19</v>
      </c>
      <c r="H52" s="87">
        <f>('Backend Calcs Standard'!H52)</f>
        <v>0.84</v>
      </c>
      <c r="I52" s="88"/>
      <c r="J52" s="104"/>
      <c r="O52" s="83">
        <f t="shared" si="5"/>
        <v>0.31</v>
      </c>
      <c r="P52" s="76">
        <f t="shared" si="15"/>
        <v>31</v>
      </c>
      <c r="Q52" s="76" t="str">
        <f t="shared" si="6"/>
        <v>CHAM</v>
      </c>
      <c r="R52" s="76">
        <f t="shared" si="4"/>
        <v>24</v>
      </c>
      <c r="S52" s="83">
        <f t="shared" si="7"/>
        <v>2.8713541666666664</v>
      </c>
      <c r="T52" s="83">
        <f t="shared" si="8"/>
        <v>0.36999999999999922</v>
      </c>
      <c r="U52" s="83">
        <f t="shared" si="16"/>
        <v>71.783854166666657</v>
      </c>
      <c r="V52" s="83">
        <f t="shared" si="17"/>
        <v>3.6999999999999922</v>
      </c>
      <c r="W52" s="83">
        <f t="shared" si="9"/>
        <v>19.680163657407419</v>
      </c>
      <c r="X52" s="83">
        <f t="shared" si="10"/>
        <v>95.164017824074065</v>
      </c>
      <c r="Y52" s="83">
        <f>IF(P52="","",IF(P52=0,0,(Y53+X52)))</f>
        <v>2679.9138233796302</v>
      </c>
      <c r="Z52" s="83">
        <f t="shared" si="12"/>
        <v>2.583333333333333</v>
      </c>
      <c r="AA52" s="83">
        <f t="shared" si="13"/>
        <v>0.54561111111111138</v>
      </c>
      <c r="AB52" s="83">
        <f t="shared" si="14"/>
        <v>0.29093055555555586</v>
      </c>
      <c r="AC52" s="72"/>
      <c r="AD52" s="73"/>
      <c r="AE52" s="72"/>
    </row>
    <row r="53" spans="1:31" x14ac:dyDescent="0.25">
      <c r="A53" s="72"/>
      <c r="B53" s="76">
        <v>37</v>
      </c>
      <c r="C53" s="87">
        <f>('Backend Calcs Standard'!C53)</f>
        <v>3.3206250000000002</v>
      </c>
      <c r="D53" s="87">
        <f>('Backend Calcs Standard'!D53)</f>
        <v>0.54</v>
      </c>
      <c r="E53" s="87"/>
      <c r="F53" s="87"/>
      <c r="G53" s="87">
        <f>('Backend Calcs Standard'!G53)</f>
        <v>2.2000000000000002</v>
      </c>
      <c r="H53" s="87">
        <f>('Backend Calcs Standard'!H53)</f>
        <v>0.85</v>
      </c>
      <c r="I53" s="88"/>
      <c r="J53" s="104"/>
      <c r="O53" s="83">
        <f t="shared" si="5"/>
        <v>0.3</v>
      </c>
      <c r="P53" s="76">
        <f t="shared" si="15"/>
        <v>30</v>
      </c>
      <c r="Q53" s="76" t="str">
        <f t="shared" si="6"/>
        <v>CHAM</v>
      </c>
      <c r="R53" s="76">
        <f>IF(P53="","",IF(Q53="ABOVE",0,IF(Q53="BELOW",0,IF(R52&gt;=1,R52+1,1))))</f>
        <v>25</v>
      </c>
      <c r="S53" s="83">
        <f t="shared" si="7"/>
        <v>2.9163078703703706</v>
      </c>
      <c r="T53" s="83">
        <f t="shared" si="8"/>
        <v>0.40000000000000036</v>
      </c>
      <c r="U53" s="83">
        <f t="shared" si="16"/>
        <v>72.907696759259267</v>
      </c>
      <c r="V53" s="83">
        <f t="shared" si="17"/>
        <v>4.0000000000000036</v>
      </c>
      <c r="W53" s="83">
        <f t="shared" si="9"/>
        <v>19.110626620370368</v>
      </c>
      <c r="X53" s="83">
        <f t="shared" si="10"/>
        <v>96.018323379629635</v>
      </c>
      <c r="Y53" s="83">
        <f t="shared" si="18"/>
        <v>2584.7498055555561</v>
      </c>
      <c r="Z53" s="83">
        <f t="shared" si="12"/>
        <v>2.5</v>
      </c>
      <c r="AA53" s="83">
        <f t="shared" si="13"/>
        <v>0.52762962962962967</v>
      </c>
      <c r="AB53" s="83">
        <f t="shared" si="14"/>
        <v>0.2789305555555554</v>
      </c>
      <c r="AC53" s="72"/>
      <c r="AD53" s="73"/>
      <c r="AE53" s="72"/>
    </row>
    <row r="54" spans="1:31" x14ac:dyDescent="0.25">
      <c r="A54" s="72"/>
      <c r="B54" s="76">
        <v>38</v>
      </c>
      <c r="C54" s="87">
        <f>('Backend Calcs Standard'!C54)</f>
        <v>3.3492361111111109</v>
      </c>
      <c r="D54" s="87">
        <f>('Backend Calcs Standard'!D54)</f>
        <v>0.55000000000000071</v>
      </c>
      <c r="E54" s="87"/>
      <c r="F54" s="87"/>
      <c r="G54" s="87">
        <f>('Backend Calcs Standard'!G54)</f>
        <v>2.21</v>
      </c>
      <c r="H54" s="87">
        <f>('Backend Calcs Standard'!H54)</f>
        <v>0.87</v>
      </c>
      <c r="I54" s="88"/>
      <c r="J54" s="104"/>
      <c r="O54" s="83">
        <f t="shared" si="5"/>
        <v>0.28999999999999998</v>
      </c>
      <c r="P54" s="76">
        <f t="shared" si="15"/>
        <v>29</v>
      </c>
      <c r="Q54" s="76" t="str">
        <f t="shared" si="6"/>
        <v>CHAM</v>
      </c>
      <c r="R54" s="76">
        <f t="shared" si="4"/>
        <v>26</v>
      </c>
      <c r="S54" s="83">
        <f t="shared" si="7"/>
        <v>2.9644386574074075</v>
      </c>
      <c r="T54" s="83">
        <f t="shared" si="8"/>
        <v>0.41000000000000014</v>
      </c>
      <c r="U54" s="83">
        <f t="shared" si="16"/>
        <v>74.11096643518519</v>
      </c>
      <c r="V54" s="83">
        <f t="shared" si="17"/>
        <v>4.1000000000000014</v>
      </c>
      <c r="W54" s="83">
        <f t="shared" si="9"/>
        <v>18.58931875</v>
      </c>
      <c r="X54" s="83">
        <f t="shared" si="10"/>
        <v>96.800285185185189</v>
      </c>
      <c r="Y54" s="83">
        <f t="shared" si="18"/>
        <v>2488.7314821759264</v>
      </c>
      <c r="Z54" s="83">
        <f t="shared" si="12"/>
        <v>2.4166666666666665</v>
      </c>
      <c r="AA54" s="83">
        <f t="shared" si="13"/>
        <v>0.50837731481481485</v>
      </c>
      <c r="AB54" s="83">
        <f t="shared" si="14"/>
        <v>0.27493055555555551</v>
      </c>
      <c r="AC54" s="72"/>
      <c r="AD54" s="73"/>
      <c r="AE54" s="72"/>
    </row>
    <row r="55" spans="1:31" x14ac:dyDescent="0.25">
      <c r="A55" s="72"/>
      <c r="B55" s="76">
        <v>39</v>
      </c>
      <c r="C55" s="87">
        <f>('Backend Calcs Standard'!C55)</f>
        <v>3.376689814814815</v>
      </c>
      <c r="D55" s="87">
        <f>('Backend Calcs Standard'!D55)</f>
        <v>0.55999999999999961</v>
      </c>
      <c r="E55" s="87"/>
      <c r="F55" s="87"/>
      <c r="G55" s="87">
        <f>('Backend Calcs Standard'!G55)</f>
        <v>2.23</v>
      </c>
      <c r="H55" s="87">
        <f>('Backend Calcs Standard'!H55)</f>
        <v>0.88</v>
      </c>
      <c r="I55" s="88"/>
      <c r="J55" s="104"/>
      <c r="O55" s="83">
        <f t="shared" si="5"/>
        <v>0.28000000000000003</v>
      </c>
      <c r="P55" s="76">
        <f t="shared" si="15"/>
        <v>28</v>
      </c>
      <c r="Q55" s="76" t="str">
        <f t="shared" si="6"/>
        <v>CHAM</v>
      </c>
      <c r="R55" s="76">
        <f t="shared" si="4"/>
        <v>27</v>
      </c>
      <c r="S55" s="83">
        <f t="shared" si="7"/>
        <v>2.9983912037037039</v>
      </c>
      <c r="T55" s="83">
        <f t="shared" si="8"/>
        <v>0.41999999999999993</v>
      </c>
      <c r="U55" s="83">
        <f t="shared" si="16"/>
        <v>74.959780092592595</v>
      </c>
      <c r="V55" s="83">
        <f t="shared" si="17"/>
        <v>4.1999999999999993</v>
      </c>
      <c r="W55" s="83">
        <f t="shared" si="9"/>
        <v>18.209793287037037</v>
      </c>
      <c r="X55" s="83">
        <f t="shared" si="10"/>
        <v>97.369573379629628</v>
      </c>
      <c r="Y55" s="83">
        <f>IF(P55="","",IF(P55=0,0,(Y56+X55)))</f>
        <v>2391.9311969907412</v>
      </c>
      <c r="Z55" s="83">
        <f t="shared" si="12"/>
        <v>2.333333333333333</v>
      </c>
      <c r="AA55" s="83">
        <f t="shared" si="13"/>
        <v>0.49479629629629635</v>
      </c>
      <c r="AB55" s="83">
        <f t="shared" si="14"/>
        <v>0.27093055555555562</v>
      </c>
      <c r="AC55" s="72"/>
      <c r="AD55" s="73"/>
      <c r="AE55" s="72"/>
    </row>
    <row r="56" spans="1:31" x14ac:dyDescent="0.25">
      <c r="A56" s="72"/>
      <c r="B56" s="76">
        <v>40</v>
      </c>
      <c r="C56" s="87">
        <f>('Backend Calcs Standard'!C56)</f>
        <v>3.4046990740740739</v>
      </c>
      <c r="D56" s="87">
        <f>('Backend Calcs Standard'!D56)</f>
        <v>0.56000000000000005</v>
      </c>
      <c r="E56" s="87"/>
      <c r="F56" s="87"/>
      <c r="G56" s="87">
        <f>('Backend Calcs Standard'!G56)</f>
        <v>2.2400000000000002</v>
      </c>
      <c r="H56" s="87">
        <f>('Backend Calcs Standard'!H56)</f>
        <v>0.89</v>
      </c>
      <c r="I56" s="88"/>
      <c r="J56" s="104"/>
      <c r="O56" s="83">
        <f t="shared" si="5"/>
        <v>0.27</v>
      </c>
      <c r="P56" s="76">
        <f t="shared" si="15"/>
        <v>27</v>
      </c>
      <c r="Q56" s="76" t="str">
        <f t="shared" si="6"/>
        <v>CHAM</v>
      </c>
      <c r="R56" s="76">
        <f t="shared" si="4"/>
        <v>28</v>
      </c>
      <c r="S56" s="83">
        <f t="shared" si="7"/>
        <v>3.0355381944444444</v>
      </c>
      <c r="T56" s="83">
        <f t="shared" si="8"/>
        <v>0.44000000000000128</v>
      </c>
      <c r="U56" s="83">
        <f t="shared" si="16"/>
        <v>75.888454861111114</v>
      </c>
      <c r="V56" s="83">
        <f t="shared" si="17"/>
        <v>4.4000000000000128</v>
      </c>
      <c r="W56" s="83">
        <f t="shared" si="9"/>
        <v>17.758323379629626</v>
      </c>
      <c r="X56" s="83">
        <f t="shared" si="10"/>
        <v>98.04677824074075</v>
      </c>
      <c r="Y56" s="83">
        <f>IF(P56="","",IF(P56=0,0,(Y57+X56)))</f>
        <v>2294.5616236111114</v>
      </c>
      <c r="Z56" s="83">
        <f t="shared" si="12"/>
        <v>2.25</v>
      </c>
      <c r="AA56" s="83">
        <f t="shared" si="13"/>
        <v>0.47993750000000013</v>
      </c>
      <c r="AB56" s="83">
        <f t="shared" si="14"/>
        <v>0.26293055555555506</v>
      </c>
      <c r="AC56" s="72"/>
      <c r="AD56" s="73"/>
      <c r="AE56" s="72"/>
    </row>
    <row r="57" spans="1:31" x14ac:dyDescent="0.25">
      <c r="A57" s="72"/>
      <c r="B57" s="76">
        <v>41</v>
      </c>
      <c r="C57" s="87">
        <f>('Backend Calcs Standard'!C57)</f>
        <v>3.4329108796296293</v>
      </c>
      <c r="D57" s="87">
        <f>('Backend Calcs Standard'!D57)</f>
        <v>0.56999999999999984</v>
      </c>
      <c r="E57" s="87"/>
      <c r="F57" s="87"/>
      <c r="G57" s="87">
        <f>('Backend Calcs Standard'!G57)</f>
        <v>2.25</v>
      </c>
      <c r="H57" s="87">
        <f>('Backend Calcs Standard'!H57)</f>
        <v>0.9</v>
      </c>
      <c r="I57" s="88"/>
      <c r="J57" s="104"/>
      <c r="O57" s="83">
        <f t="shared" si="5"/>
        <v>0.26</v>
      </c>
      <c r="P57" s="76">
        <f t="shared" si="15"/>
        <v>26</v>
      </c>
      <c r="Q57" s="76" t="str">
        <f t="shared" si="6"/>
        <v>CHAM</v>
      </c>
      <c r="R57" s="76">
        <f t="shared" si="4"/>
        <v>29</v>
      </c>
      <c r="S57" s="83">
        <f t="shared" si="7"/>
        <v>3.0707060185185187</v>
      </c>
      <c r="T57" s="83">
        <f t="shared" si="8"/>
        <v>0.44999999999999929</v>
      </c>
      <c r="U57" s="83">
        <f t="shared" si="16"/>
        <v>76.767650462962962</v>
      </c>
      <c r="V57" s="83">
        <f t="shared" si="17"/>
        <v>4.4999999999999929</v>
      </c>
      <c r="W57" s="83">
        <f t="shared" si="9"/>
        <v>17.366645138888892</v>
      </c>
      <c r="X57" s="83">
        <f t="shared" si="10"/>
        <v>98.634295601851846</v>
      </c>
      <c r="Y57" s="83">
        <f t="shared" ref="Y57:Y120" si="19">IF(P57="","",IF(P57=0,0,(Y58+X57)))</f>
        <v>2196.5148453703705</v>
      </c>
      <c r="Z57" s="83">
        <f t="shared" si="12"/>
        <v>2.1666666666666665</v>
      </c>
      <c r="AA57" s="83">
        <f t="shared" si="13"/>
        <v>0.46587037037037043</v>
      </c>
      <c r="AB57" s="83">
        <f t="shared" si="14"/>
        <v>0.25893055555555583</v>
      </c>
      <c r="AC57" s="72"/>
      <c r="AD57" s="73"/>
      <c r="AE57" s="72"/>
    </row>
    <row r="58" spans="1:31" x14ac:dyDescent="0.25">
      <c r="A58" s="72"/>
      <c r="B58" s="76">
        <v>42</v>
      </c>
      <c r="C58" s="87">
        <f>('Backend Calcs Standard'!C58)</f>
        <v>3.4620428240740742</v>
      </c>
      <c r="D58" s="87">
        <f>('Backend Calcs Standard'!D58)</f>
        <v>0.58000000000000007</v>
      </c>
      <c r="E58" s="87"/>
      <c r="F58" s="87"/>
      <c r="G58" s="87">
        <f>('Backend Calcs Standard'!G58)</f>
        <v>2.2599999999999998</v>
      </c>
      <c r="H58" s="87">
        <f>('Backend Calcs Standard'!H58)</f>
        <v>0.91</v>
      </c>
      <c r="I58" s="88"/>
      <c r="J58" s="104"/>
      <c r="O58" s="83">
        <f t="shared" si="5"/>
        <v>0.25</v>
      </c>
      <c r="P58" s="76">
        <f t="shared" si="15"/>
        <v>25</v>
      </c>
      <c r="Q58" s="76" t="str">
        <f t="shared" si="6"/>
        <v>CHAM</v>
      </c>
      <c r="R58" s="76">
        <f t="shared" si="4"/>
        <v>30</v>
      </c>
      <c r="S58" s="83">
        <f t="shared" si="7"/>
        <v>3.1052256944444445</v>
      </c>
      <c r="T58" s="83">
        <f t="shared" si="8"/>
        <v>0.45999999999999908</v>
      </c>
      <c r="U58" s="83">
        <f t="shared" si="16"/>
        <v>77.630642361111114</v>
      </c>
      <c r="V58" s="83">
        <f t="shared" si="17"/>
        <v>4.5999999999999908</v>
      </c>
      <c r="W58" s="83">
        <f t="shared" si="9"/>
        <v>16.981448379629636</v>
      </c>
      <c r="X58" s="83">
        <f t="shared" si="10"/>
        <v>99.212090740740749</v>
      </c>
      <c r="Y58" s="83">
        <f t="shared" si="19"/>
        <v>2097.8805497685184</v>
      </c>
      <c r="Z58" s="83">
        <f t="shared" si="12"/>
        <v>2.083333333333333</v>
      </c>
      <c r="AA58" s="83">
        <f t="shared" si="13"/>
        <v>0.45206250000000009</v>
      </c>
      <c r="AB58" s="83">
        <f t="shared" si="14"/>
        <v>0.25493055555555594</v>
      </c>
      <c r="AC58" s="72"/>
      <c r="AD58" s="73"/>
      <c r="AE58" s="72"/>
    </row>
    <row r="59" spans="1:31" x14ac:dyDescent="0.25">
      <c r="A59" s="72"/>
      <c r="B59" s="76">
        <v>43</v>
      </c>
      <c r="C59" s="87">
        <f>('Backend Calcs Standard'!C59)</f>
        <v>3.4899537037037041</v>
      </c>
      <c r="D59" s="87">
        <f>('Backend Calcs Standard'!D59)</f>
        <v>0.58000000000000007</v>
      </c>
      <c r="E59" s="87"/>
      <c r="F59" s="87"/>
      <c r="G59" s="87">
        <f>('Backend Calcs Standard'!G59)</f>
        <v>2.2799999999999998</v>
      </c>
      <c r="H59" s="87">
        <f>('Backend Calcs Standard'!H59)</f>
        <v>0.92</v>
      </c>
      <c r="I59" s="88"/>
      <c r="J59" s="104"/>
      <c r="O59" s="83">
        <f t="shared" si="5"/>
        <v>0.24</v>
      </c>
      <c r="P59" s="76">
        <f t="shared" si="15"/>
        <v>24</v>
      </c>
      <c r="Q59" s="76" t="str">
        <f t="shared" si="6"/>
        <v>CHAM</v>
      </c>
      <c r="R59" s="76">
        <f>IF(P59="","",IF(Q59="ABOVE",0,IF(Q59="BELOW",0,IF(R58&gt;=1,R58+1,1))))</f>
        <v>31</v>
      </c>
      <c r="S59" s="83">
        <f t="shared" si="7"/>
        <v>3.1384027777777779</v>
      </c>
      <c r="T59" s="83">
        <f t="shared" si="8"/>
        <v>0.47000000000000064</v>
      </c>
      <c r="U59" s="83">
        <f t="shared" si="16"/>
        <v>78.460069444444443</v>
      </c>
      <c r="V59" s="83">
        <f t="shared" si="17"/>
        <v>4.7000000000000064</v>
      </c>
      <c r="W59" s="83">
        <f t="shared" si="9"/>
        <v>16.609677546296297</v>
      </c>
      <c r="X59" s="83">
        <f t="shared" si="10"/>
        <v>99.769746990740742</v>
      </c>
      <c r="Y59" s="83">
        <f t="shared" si="19"/>
        <v>1998.6684590277778</v>
      </c>
      <c r="Z59" s="83">
        <f t="shared" si="12"/>
        <v>2</v>
      </c>
      <c r="AA59" s="83">
        <f t="shared" si="13"/>
        <v>0.43879166666666675</v>
      </c>
      <c r="AB59" s="83">
        <f t="shared" si="14"/>
        <v>0.25093055555555532</v>
      </c>
      <c r="AC59" s="72"/>
      <c r="AD59" s="73"/>
      <c r="AE59" s="72"/>
    </row>
    <row r="60" spans="1:31" x14ac:dyDescent="0.25">
      <c r="A60" s="72"/>
      <c r="B60" s="76">
        <v>44</v>
      </c>
      <c r="C60" s="87">
        <f>('Backend Calcs Standard'!C60)</f>
        <v>3.5176157407407405</v>
      </c>
      <c r="D60" s="87">
        <f>('Backend Calcs Standard'!D60)</f>
        <v>0.57999999999999996</v>
      </c>
      <c r="E60" s="87"/>
      <c r="F60" s="87"/>
      <c r="G60" s="87">
        <f>('Backend Calcs Standard'!G60)</f>
        <v>2.29</v>
      </c>
      <c r="H60" s="87">
        <f>('Backend Calcs Standard'!H60)</f>
        <v>0.93</v>
      </c>
      <c r="I60" s="88"/>
      <c r="J60" s="104"/>
      <c r="O60" s="83">
        <f t="shared" si="5"/>
        <v>0.23</v>
      </c>
      <c r="P60" s="76">
        <f t="shared" si="15"/>
        <v>23</v>
      </c>
      <c r="Q60" s="76" t="str">
        <f t="shared" si="6"/>
        <v>CHAM</v>
      </c>
      <c r="R60" s="76">
        <f t="shared" ref="R60:R101" si="20">IF(P60="","",IF(Q60="ABOVE",0,IF(Q60="BELOW",0,IF(R59&gt;=1,R59+1,1))))</f>
        <v>32</v>
      </c>
      <c r="S60" s="83">
        <f t="shared" si="7"/>
        <v>3.1705324074074075</v>
      </c>
      <c r="T60" s="83">
        <f t="shared" si="8"/>
        <v>0.49000000000000021</v>
      </c>
      <c r="U60" s="83">
        <f t="shared" si="16"/>
        <v>79.26331018518519</v>
      </c>
      <c r="V60" s="83">
        <f t="shared" si="17"/>
        <v>4.9000000000000021</v>
      </c>
      <c r="W60" s="83">
        <f t="shared" si="9"/>
        <v>16.208381250000002</v>
      </c>
      <c r="X60" s="83">
        <f t="shared" si="10"/>
        <v>100.3716914351852</v>
      </c>
      <c r="Y60" s="83">
        <f t="shared" si="19"/>
        <v>1898.8987120370371</v>
      </c>
      <c r="Z60" s="83">
        <f t="shared" si="12"/>
        <v>1.9166666666666665</v>
      </c>
      <c r="AA60" s="83">
        <f t="shared" si="13"/>
        <v>0.42593981481481491</v>
      </c>
      <c r="AB60" s="83">
        <f t="shared" si="14"/>
        <v>0.24293055555555548</v>
      </c>
      <c r="AC60" s="72"/>
      <c r="AD60" s="73"/>
      <c r="AE60" s="72"/>
    </row>
    <row r="61" spans="1:31" x14ac:dyDescent="0.25">
      <c r="A61" s="72"/>
      <c r="B61" s="76">
        <v>45</v>
      </c>
      <c r="C61" s="87">
        <f>('Backend Calcs Standard'!C61)</f>
        <v>3.545167824074074</v>
      </c>
      <c r="D61" s="87">
        <f>('Backend Calcs Standard'!D61)</f>
        <v>0.59</v>
      </c>
      <c r="E61" s="87"/>
      <c r="F61" s="87"/>
      <c r="G61" s="87">
        <f>('Backend Calcs Standard'!G61)</f>
        <v>2.2999999999999998</v>
      </c>
      <c r="H61" s="87">
        <f>('Backend Calcs Standard'!H61)</f>
        <v>0.94</v>
      </c>
      <c r="I61" s="88"/>
      <c r="J61" s="104"/>
      <c r="O61" s="83">
        <f t="shared" si="5"/>
        <v>0.22</v>
      </c>
      <c r="P61" s="76">
        <f t="shared" si="15"/>
        <v>22</v>
      </c>
      <c r="Q61" s="76" t="str">
        <f t="shared" si="6"/>
        <v>CHAM</v>
      </c>
      <c r="R61" s="76">
        <f t="shared" si="20"/>
        <v>33</v>
      </c>
      <c r="S61" s="83">
        <f t="shared" si="7"/>
        <v>3.201701388888889</v>
      </c>
      <c r="T61" s="83">
        <f t="shared" si="8"/>
        <v>0.5</v>
      </c>
      <c r="U61" s="83">
        <f t="shared" si="16"/>
        <v>80.042534722222229</v>
      </c>
      <c r="V61" s="83">
        <f t="shared" si="17"/>
        <v>5</v>
      </c>
      <c r="W61" s="83">
        <f t="shared" si="9"/>
        <v>15.856691435185187</v>
      </c>
      <c r="X61" s="83">
        <f t="shared" si="10"/>
        <v>100.89922615740741</v>
      </c>
      <c r="Y61" s="83">
        <f t="shared" si="19"/>
        <v>1798.5270206018517</v>
      </c>
      <c r="Z61" s="83">
        <f t="shared" si="12"/>
        <v>1.8333333333333333</v>
      </c>
      <c r="AA61" s="83">
        <f t="shared" si="13"/>
        <v>0.4134722222222223</v>
      </c>
      <c r="AB61" s="83">
        <f t="shared" si="14"/>
        <v>0.23893055555555556</v>
      </c>
      <c r="AC61" s="72"/>
      <c r="AD61" s="73"/>
      <c r="AE61" s="72"/>
    </row>
    <row r="62" spans="1:31" x14ac:dyDescent="0.25">
      <c r="A62" s="72"/>
      <c r="B62" s="76">
        <v>46</v>
      </c>
      <c r="C62" s="87"/>
      <c r="D62" s="87"/>
      <c r="E62" s="87"/>
      <c r="F62" s="87"/>
      <c r="G62" s="87">
        <f>('Backend Calcs Standard'!G62)</f>
        <v>2.31</v>
      </c>
      <c r="H62" s="87">
        <f>('Backend Calcs Standard'!H62)</f>
        <v>0.95</v>
      </c>
      <c r="I62" s="88"/>
      <c r="J62" s="104"/>
      <c r="O62" s="83">
        <f t="shared" si="5"/>
        <v>0.21</v>
      </c>
      <c r="P62" s="76">
        <f t="shared" si="15"/>
        <v>21</v>
      </c>
      <c r="Q62" s="76" t="str">
        <f t="shared" si="6"/>
        <v>CHAM</v>
      </c>
      <c r="R62" s="76">
        <f t="shared" si="20"/>
        <v>34</v>
      </c>
      <c r="S62" s="83">
        <f t="shared" si="7"/>
        <v>3.2321354166666669</v>
      </c>
      <c r="T62" s="83">
        <f t="shared" si="8"/>
        <v>0.50999999999999979</v>
      </c>
      <c r="U62" s="83">
        <f t="shared" si="16"/>
        <v>80.803385416666671</v>
      </c>
      <c r="V62" s="83">
        <f t="shared" si="17"/>
        <v>5.0999999999999979</v>
      </c>
      <c r="W62" s="83">
        <f t="shared" si="9"/>
        <v>15.512351157407409</v>
      </c>
      <c r="X62" s="83">
        <f t="shared" si="10"/>
        <v>101.41573657407407</v>
      </c>
      <c r="Y62" s="83">
        <f t="shared" si="19"/>
        <v>1697.6277944444444</v>
      </c>
      <c r="Z62" s="83">
        <f t="shared" si="12"/>
        <v>1.75</v>
      </c>
      <c r="AA62" s="83">
        <f t="shared" si="13"/>
        <v>0.40129861111111115</v>
      </c>
      <c r="AB62" s="83">
        <f t="shared" si="14"/>
        <v>0.23493055555555564</v>
      </c>
      <c r="AC62" s="72"/>
      <c r="AD62" s="73"/>
      <c r="AE62" s="72"/>
    </row>
    <row r="63" spans="1:31" x14ac:dyDescent="0.25">
      <c r="A63" s="72"/>
      <c r="B63" s="76">
        <v>47</v>
      </c>
      <c r="C63" s="89"/>
      <c r="D63" s="89"/>
      <c r="E63" s="89"/>
      <c r="F63" s="89"/>
      <c r="G63" s="87">
        <f>('Backend Calcs Standard'!G63)</f>
        <v>2.3199999999999998</v>
      </c>
      <c r="H63" s="87">
        <f>('Backend Calcs Standard'!H63)</f>
        <v>0.96</v>
      </c>
      <c r="I63" s="88"/>
      <c r="J63" s="104"/>
      <c r="O63" s="83">
        <f t="shared" si="5"/>
        <v>0.2</v>
      </c>
      <c r="P63" s="76">
        <f t="shared" si="15"/>
        <v>20</v>
      </c>
      <c r="Q63" s="76" t="str">
        <f t="shared" si="6"/>
        <v>CHAM</v>
      </c>
      <c r="R63" s="76">
        <f t="shared" si="20"/>
        <v>35</v>
      </c>
      <c r="S63" s="83">
        <f t="shared" si="7"/>
        <v>3.2612789351851852</v>
      </c>
      <c r="T63" s="83">
        <f t="shared" si="8"/>
        <v>0.52000000000000046</v>
      </c>
      <c r="U63" s="83">
        <f t="shared" si="16"/>
        <v>81.531973379629633</v>
      </c>
      <c r="V63" s="83">
        <f t="shared" si="17"/>
        <v>5.2000000000000046</v>
      </c>
      <c r="W63" s="83">
        <f t="shared" si="9"/>
        <v>15.180915972222223</v>
      </c>
      <c r="X63" s="83">
        <f t="shared" si="10"/>
        <v>101.91288935185186</v>
      </c>
      <c r="Y63" s="83">
        <f t="shared" si="19"/>
        <v>1596.2120578703702</v>
      </c>
      <c r="Z63" s="83">
        <f t="shared" si="12"/>
        <v>1.6666666666666665</v>
      </c>
      <c r="AA63" s="83">
        <f t="shared" si="13"/>
        <v>0.38964120370370381</v>
      </c>
      <c r="AB63" s="83">
        <f t="shared" si="14"/>
        <v>0.23093055555555539</v>
      </c>
      <c r="AC63" s="72"/>
      <c r="AD63" s="73"/>
      <c r="AE63" s="72"/>
    </row>
    <row r="64" spans="1:31" x14ac:dyDescent="0.25">
      <c r="A64" s="72"/>
      <c r="B64" s="76">
        <v>48</v>
      </c>
      <c r="C64" s="89"/>
      <c r="D64" s="89"/>
      <c r="E64" s="89"/>
      <c r="F64" s="89"/>
      <c r="G64" s="87">
        <f>('Backend Calcs Standard'!G64)</f>
        <v>2.33</v>
      </c>
      <c r="H64" s="87">
        <f>('Backend Calcs Standard'!H64)</f>
        <v>0.97</v>
      </c>
      <c r="I64" s="88"/>
      <c r="J64" s="104"/>
      <c r="O64" s="83">
        <f t="shared" si="5"/>
        <v>0.19</v>
      </c>
      <c r="P64" s="76">
        <f t="shared" si="15"/>
        <v>19</v>
      </c>
      <c r="Q64" s="76" t="str">
        <f t="shared" si="6"/>
        <v>CHAM</v>
      </c>
      <c r="R64" s="76">
        <f t="shared" si="20"/>
        <v>36</v>
      </c>
      <c r="S64" s="83">
        <f t="shared" si="7"/>
        <v>3.2916435185185184</v>
      </c>
      <c r="T64" s="83">
        <f t="shared" si="8"/>
        <v>0.52999999999999936</v>
      </c>
      <c r="U64" s="83">
        <f t="shared" si="16"/>
        <v>82.291087962962962</v>
      </c>
      <c r="V64" s="83">
        <f t="shared" si="17"/>
        <v>5.2999999999999936</v>
      </c>
      <c r="W64" s="83">
        <f t="shared" si="9"/>
        <v>14.837270138888893</v>
      </c>
      <c r="X64" s="83">
        <f t="shared" si="10"/>
        <v>102.42835810185186</v>
      </c>
      <c r="Y64" s="83">
        <f t="shared" si="19"/>
        <v>1494.2991685185184</v>
      </c>
      <c r="Z64" s="83">
        <f t="shared" si="12"/>
        <v>1.5833333333333333</v>
      </c>
      <c r="AA64" s="83">
        <f t="shared" si="13"/>
        <v>0.37749537037037051</v>
      </c>
      <c r="AB64" s="83">
        <f t="shared" si="14"/>
        <v>0.22693055555555583</v>
      </c>
      <c r="AC64" s="72"/>
      <c r="AD64" s="73"/>
      <c r="AE64" s="72"/>
    </row>
    <row r="65" spans="1:31" x14ac:dyDescent="0.25">
      <c r="A65" s="72"/>
      <c r="B65" s="76">
        <v>49</v>
      </c>
      <c r="C65" s="89"/>
      <c r="D65" s="89"/>
      <c r="E65" s="89"/>
      <c r="F65" s="89"/>
      <c r="G65" s="87">
        <f>('Backend Calcs Standard'!G65)</f>
        <v>2.35</v>
      </c>
      <c r="H65" s="87">
        <f>('Backend Calcs Standard'!H65)</f>
        <v>0.98</v>
      </c>
      <c r="I65" s="88"/>
      <c r="J65" s="104"/>
      <c r="O65" s="83">
        <f t="shared" si="5"/>
        <v>0.18</v>
      </c>
      <c r="P65" s="76">
        <f t="shared" si="15"/>
        <v>18</v>
      </c>
      <c r="Q65" s="76" t="str">
        <f t="shared" si="6"/>
        <v>CHAM</v>
      </c>
      <c r="R65" s="76">
        <f t="shared" si="20"/>
        <v>37</v>
      </c>
      <c r="S65" s="83">
        <f t="shared" si="7"/>
        <v>3.3206250000000002</v>
      </c>
      <c r="T65" s="83">
        <f t="shared" si="8"/>
        <v>0.54</v>
      </c>
      <c r="U65" s="83">
        <f t="shared" si="16"/>
        <v>83.015625</v>
      </c>
      <c r="V65" s="83">
        <f t="shared" si="17"/>
        <v>5.4</v>
      </c>
      <c r="W65" s="83">
        <f t="shared" si="9"/>
        <v>14.507455324074076</v>
      </c>
      <c r="X65" s="83">
        <f t="shared" si="10"/>
        <v>102.92308032407408</v>
      </c>
      <c r="Y65" s="83">
        <f t="shared" si="19"/>
        <v>1391.8708104166665</v>
      </c>
      <c r="Z65" s="83">
        <f t="shared" si="12"/>
        <v>1.5</v>
      </c>
      <c r="AA65" s="83">
        <f t="shared" si="13"/>
        <v>0.36590277777777785</v>
      </c>
      <c r="AB65" s="83">
        <f t="shared" si="14"/>
        <v>0.22293055555555555</v>
      </c>
      <c r="AC65" s="72"/>
      <c r="AD65" s="73"/>
      <c r="AE65" s="72"/>
    </row>
    <row r="66" spans="1:31" x14ac:dyDescent="0.25">
      <c r="A66" s="72"/>
      <c r="B66" s="76">
        <v>50</v>
      </c>
      <c r="C66" s="89"/>
      <c r="D66" s="89"/>
      <c r="E66" s="89"/>
      <c r="F66" s="89"/>
      <c r="G66" s="87">
        <f>('Backend Calcs Standard'!G66)</f>
        <v>2.36</v>
      </c>
      <c r="H66" s="87">
        <f>('Backend Calcs Standard'!H66)</f>
        <v>0.99</v>
      </c>
      <c r="I66" s="88"/>
      <c r="J66" s="104"/>
      <c r="O66" s="83">
        <f t="shared" si="5"/>
        <v>0.17</v>
      </c>
      <c r="P66" s="76">
        <f t="shared" si="15"/>
        <v>17</v>
      </c>
      <c r="Q66" s="76" t="str">
        <f t="shared" si="6"/>
        <v>CHAM</v>
      </c>
      <c r="R66" s="76">
        <f t="shared" si="20"/>
        <v>38</v>
      </c>
      <c r="S66" s="83">
        <f t="shared" si="7"/>
        <v>3.3492361111111109</v>
      </c>
      <c r="T66" s="83">
        <f t="shared" si="8"/>
        <v>0.55000000000000071</v>
      </c>
      <c r="U66" s="83">
        <f t="shared" si="16"/>
        <v>83.730902777777771</v>
      </c>
      <c r="V66" s="83">
        <f t="shared" si="17"/>
        <v>5.5000000000000071</v>
      </c>
      <c r="W66" s="83">
        <f t="shared" si="9"/>
        <v>14.181344212962966</v>
      </c>
      <c r="X66" s="83">
        <f t="shared" si="10"/>
        <v>103.41224699074074</v>
      </c>
      <c r="Y66" s="83">
        <f t="shared" si="19"/>
        <v>1288.9477300925923</v>
      </c>
      <c r="Z66" s="83">
        <f t="shared" si="12"/>
        <v>1.4166666666666665</v>
      </c>
      <c r="AA66" s="83">
        <f t="shared" si="13"/>
        <v>0.35445833333333354</v>
      </c>
      <c r="AB66" s="83">
        <f t="shared" si="14"/>
        <v>0.2189305555555553</v>
      </c>
      <c r="AC66" s="72"/>
      <c r="AD66" s="73"/>
      <c r="AE66" s="72"/>
    </row>
    <row r="67" spans="1:31" x14ac:dyDescent="0.25">
      <c r="A67" s="72"/>
      <c r="B67" s="76">
        <v>51</v>
      </c>
      <c r="C67" s="89"/>
      <c r="D67" s="89"/>
      <c r="E67" s="89"/>
      <c r="F67" s="89"/>
      <c r="G67" s="87">
        <f>('Backend Calcs Standard'!G67)</f>
        <v>2.37</v>
      </c>
      <c r="H67" s="87">
        <f>('Backend Calcs Standard'!H67)</f>
        <v>0.99</v>
      </c>
      <c r="I67" s="88"/>
      <c r="J67" s="104"/>
      <c r="O67" s="83">
        <f t="shared" si="5"/>
        <v>0.16</v>
      </c>
      <c r="P67" s="76">
        <f t="shared" si="15"/>
        <v>16</v>
      </c>
      <c r="Q67" s="76" t="str">
        <f t="shared" si="6"/>
        <v>CHAM</v>
      </c>
      <c r="R67" s="76">
        <f t="shared" si="20"/>
        <v>39</v>
      </c>
      <c r="S67" s="83">
        <f t="shared" si="7"/>
        <v>3.376689814814815</v>
      </c>
      <c r="T67" s="83">
        <f t="shared" si="8"/>
        <v>0.55999999999999961</v>
      </c>
      <c r="U67" s="83">
        <f t="shared" si="16"/>
        <v>84.417245370370381</v>
      </c>
      <c r="V67" s="83">
        <f t="shared" si="17"/>
        <v>5.5999999999999961</v>
      </c>
      <c r="W67" s="83">
        <f t="shared" si="9"/>
        <v>13.866807175925928</v>
      </c>
      <c r="X67" s="83">
        <f t="shared" si="10"/>
        <v>103.8840525462963</v>
      </c>
      <c r="Y67" s="83">
        <f t="shared" si="19"/>
        <v>1185.5354831018517</v>
      </c>
      <c r="Z67" s="83">
        <f t="shared" si="12"/>
        <v>1.3333333333333333</v>
      </c>
      <c r="AA67" s="83">
        <f t="shared" si="13"/>
        <v>0.34347685185185189</v>
      </c>
      <c r="AB67" s="83">
        <f t="shared" si="14"/>
        <v>0.21493055555555574</v>
      </c>
      <c r="AC67" s="72"/>
      <c r="AD67" s="73"/>
      <c r="AE67" s="72"/>
    </row>
    <row r="68" spans="1:31" x14ac:dyDescent="0.25">
      <c r="A68" s="72"/>
      <c r="B68" s="76">
        <v>52</v>
      </c>
      <c r="C68" s="89"/>
      <c r="D68" s="89"/>
      <c r="E68" s="89"/>
      <c r="F68" s="89"/>
      <c r="G68" s="87">
        <f>('Backend Calcs Standard'!G68)</f>
        <v>2.38</v>
      </c>
      <c r="H68" s="87">
        <f>('Backend Calcs Standard'!H68)</f>
        <v>1</v>
      </c>
      <c r="I68" s="88"/>
      <c r="J68" s="104"/>
      <c r="O68" s="83">
        <f t="shared" si="5"/>
        <v>0.15</v>
      </c>
      <c r="P68" s="76">
        <f t="shared" si="15"/>
        <v>15</v>
      </c>
      <c r="Q68" s="76" t="str">
        <f t="shared" si="6"/>
        <v>CHAM</v>
      </c>
      <c r="R68" s="76">
        <f t="shared" si="20"/>
        <v>40</v>
      </c>
      <c r="S68" s="83">
        <f t="shared" si="7"/>
        <v>3.4046990740740739</v>
      </c>
      <c r="T68" s="83">
        <f t="shared" si="8"/>
        <v>0.56000000000000005</v>
      </c>
      <c r="U68" s="83">
        <f t="shared" si="16"/>
        <v>85.117476851851848</v>
      </c>
      <c r="V68" s="83">
        <f t="shared" si="17"/>
        <v>5.6000000000000005</v>
      </c>
      <c r="W68" s="83">
        <f t="shared" si="9"/>
        <v>13.586714583333336</v>
      </c>
      <c r="X68" s="83">
        <f t="shared" si="10"/>
        <v>104.30419143518517</v>
      </c>
      <c r="Y68" s="83">
        <f t="shared" si="19"/>
        <v>1081.6514305555554</v>
      </c>
      <c r="Z68" s="83">
        <f t="shared" si="12"/>
        <v>1.25</v>
      </c>
      <c r="AA68" s="83">
        <f t="shared" si="13"/>
        <v>0.33227314814814835</v>
      </c>
      <c r="AB68" s="83">
        <f t="shared" si="14"/>
        <v>0.21493055555555554</v>
      </c>
      <c r="AC68" s="72"/>
      <c r="AD68" s="73"/>
      <c r="AE68" s="72"/>
    </row>
    <row r="69" spans="1:31" x14ac:dyDescent="0.25">
      <c r="A69" s="72"/>
      <c r="B69" s="76">
        <v>53</v>
      </c>
      <c r="C69" s="89"/>
      <c r="D69" s="89"/>
      <c r="E69" s="89"/>
      <c r="F69" s="89"/>
      <c r="G69" s="87">
        <f>('Backend Calcs Standard'!G69)</f>
        <v>2.39</v>
      </c>
      <c r="H69" s="87">
        <f>('Backend Calcs Standard'!H69)</f>
        <v>1.01</v>
      </c>
      <c r="I69" s="88"/>
      <c r="J69" s="104"/>
      <c r="O69" s="83">
        <f t="shared" si="5"/>
        <v>0.14000000000000001</v>
      </c>
      <c r="P69" s="76">
        <f t="shared" si="15"/>
        <v>14</v>
      </c>
      <c r="Q69" s="76" t="str">
        <f t="shared" si="6"/>
        <v>CHAM</v>
      </c>
      <c r="R69" s="76">
        <f t="shared" si="20"/>
        <v>41</v>
      </c>
      <c r="S69" s="83">
        <f t="shared" si="7"/>
        <v>3.4329108796296293</v>
      </c>
      <c r="T69" s="83">
        <f t="shared" si="8"/>
        <v>0.56999999999999984</v>
      </c>
      <c r="U69" s="83">
        <f t="shared" si="16"/>
        <v>85.822771990740733</v>
      </c>
      <c r="V69" s="83">
        <f t="shared" si="17"/>
        <v>5.6999999999999984</v>
      </c>
      <c r="W69" s="83">
        <f t="shared" si="9"/>
        <v>13.264596527777783</v>
      </c>
      <c r="X69" s="83">
        <f t="shared" si="10"/>
        <v>104.78736851851852</v>
      </c>
      <c r="Y69" s="83">
        <f t="shared" si="19"/>
        <v>977.34723912037032</v>
      </c>
      <c r="Z69" s="83">
        <f t="shared" si="12"/>
        <v>1.1666666666666665</v>
      </c>
      <c r="AA69" s="83">
        <f t="shared" si="13"/>
        <v>0.32098842592592619</v>
      </c>
      <c r="AB69" s="83">
        <f t="shared" si="14"/>
        <v>0.21093055555555562</v>
      </c>
      <c r="AC69" s="72"/>
      <c r="AD69" s="73"/>
      <c r="AE69" s="72"/>
    </row>
    <row r="70" spans="1:31" x14ac:dyDescent="0.25">
      <c r="A70" s="72"/>
      <c r="B70" s="76">
        <v>54</v>
      </c>
      <c r="C70" s="89"/>
      <c r="D70" s="89"/>
      <c r="E70" s="89"/>
      <c r="F70" s="89"/>
      <c r="G70" s="87">
        <f>('Backend Calcs Standard'!G70)</f>
        <v>2.4</v>
      </c>
      <c r="H70" s="87">
        <f>('Backend Calcs Standard'!H70)</f>
        <v>1.02</v>
      </c>
      <c r="I70" s="88"/>
      <c r="J70" s="104"/>
      <c r="O70" s="83">
        <f t="shared" si="5"/>
        <v>0.13</v>
      </c>
      <c r="P70" s="76">
        <f t="shared" si="15"/>
        <v>13</v>
      </c>
      <c r="Q70" s="76" t="str">
        <f t="shared" si="6"/>
        <v>CHAM</v>
      </c>
      <c r="R70" s="76">
        <f t="shared" si="20"/>
        <v>42</v>
      </c>
      <c r="S70" s="83">
        <f t="shared" si="7"/>
        <v>3.4620428240740742</v>
      </c>
      <c r="T70" s="83">
        <f t="shared" si="8"/>
        <v>0.58000000000000007</v>
      </c>
      <c r="U70" s="83">
        <f t="shared" si="16"/>
        <v>86.551070601851848</v>
      </c>
      <c r="V70" s="83">
        <f t="shared" si="17"/>
        <v>5.8000000000000007</v>
      </c>
      <c r="W70" s="83">
        <f t="shared" si="9"/>
        <v>12.933277083333333</v>
      </c>
      <c r="X70" s="83">
        <f t="shared" si="10"/>
        <v>105.28434768518518</v>
      </c>
      <c r="Y70" s="83">
        <f t="shared" si="19"/>
        <v>872.5598706018518</v>
      </c>
      <c r="Z70" s="83">
        <f t="shared" si="12"/>
        <v>1.0833333333333333</v>
      </c>
      <c r="AA70" s="83">
        <f t="shared" si="13"/>
        <v>0.30933564814814823</v>
      </c>
      <c r="AB70" s="83">
        <f t="shared" si="14"/>
        <v>0.20693055555555553</v>
      </c>
      <c r="AC70" s="72"/>
      <c r="AD70" s="73"/>
      <c r="AE70" s="72"/>
    </row>
    <row r="71" spans="1:31" x14ac:dyDescent="0.25">
      <c r="A71" s="72"/>
      <c r="B71" s="76">
        <v>55</v>
      </c>
      <c r="C71" s="89"/>
      <c r="D71" s="89"/>
      <c r="E71" s="89"/>
      <c r="F71" s="89"/>
      <c r="G71" s="87">
        <f>('Backend Calcs Standard'!G71)</f>
        <v>2.41</v>
      </c>
      <c r="H71" s="87">
        <f>('Backend Calcs Standard'!H71)</f>
        <v>1.02</v>
      </c>
      <c r="I71" s="88"/>
      <c r="J71" s="104"/>
      <c r="O71" s="83">
        <f t="shared" si="5"/>
        <v>0.12</v>
      </c>
      <c r="P71" s="76">
        <f t="shared" si="15"/>
        <v>12</v>
      </c>
      <c r="Q71" s="76" t="str">
        <f t="shared" si="6"/>
        <v>CHAM</v>
      </c>
      <c r="R71" s="76">
        <f t="shared" si="20"/>
        <v>43</v>
      </c>
      <c r="S71" s="83">
        <f t="shared" si="7"/>
        <v>3.4899537037037041</v>
      </c>
      <c r="T71" s="83">
        <f t="shared" si="8"/>
        <v>0.58000000000000007</v>
      </c>
      <c r="U71" s="83">
        <f t="shared" si="16"/>
        <v>87.248842592592595</v>
      </c>
      <c r="V71" s="83">
        <f t="shared" si="17"/>
        <v>5.8000000000000007</v>
      </c>
      <c r="W71" s="83">
        <f t="shared" si="9"/>
        <v>12.654168287037038</v>
      </c>
      <c r="X71" s="83">
        <f t="shared" si="10"/>
        <v>105.70301087962963</v>
      </c>
      <c r="Y71" s="83">
        <f t="shared" si="19"/>
        <v>767.27552291666666</v>
      </c>
      <c r="Z71" s="83">
        <f t="shared" si="12"/>
        <v>1</v>
      </c>
      <c r="AA71" s="83">
        <f t="shared" si="13"/>
        <v>0.2981712962962963</v>
      </c>
      <c r="AB71" s="83">
        <f t="shared" si="14"/>
        <v>0.20693055555555553</v>
      </c>
      <c r="AC71" s="72"/>
      <c r="AD71" s="73"/>
      <c r="AE71" s="72"/>
    </row>
    <row r="72" spans="1:31" x14ac:dyDescent="0.25">
      <c r="A72" s="72"/>
      <c r="B72" s="76">
        <v>56</v>
      </c>
      <c r="C72" s="89"/>
      <c r="D72" s="89"/>
      <c r="E72" s="89"/>
      <c r="F72" s="89"/>
      <c r="G72" s="87">
        <f>('Backend Calcs Standard'!G72)</f>
        <v>2.42</v>
      </c>
      <c r="H72" s="87">
        <f>('Backend Calcs Standard'!H72)</f>
        <v>1.03</v>
      </c>
      <c r="I72" s="88"/>
      <c r="J72" s="104"/>
      <c r="O72" s="83">
        <f t="shared" si="5"/>
        <v>0.11</v>
      </c>
      <c r="P72" s="76">
        <f t="shared" si="15"/>
        <v>11</v>
      </c>
      <c r="Q72" s="76" t="str">
        <f t="shared" si="6"/>
        <v>CHAM</v>
      </c>
      <c r="R72" s="76">
        <f t="shared" si="20"/>
        <v>44</v>
      </c>
      <c r="S72" s="83">
        <f t="shared" si="7"/>
        <v>3.5176157407407405</v>
      </c>
      <c r="T72" s="83">
        <f t="shared" si="8"/>
        <v>0.57999999999999996</v>
      </c>
      <c r="U72" s="83">
        <f t="shared" si="16"/>
        <v>87.940393518518505</v>
      </c>
      <c r="V72" s="83">
        <f t="shared" si="17"/>
        <v>5.8</v>
      </c>
      <c r="W72" s="83">
        <f t="shared" si="9"/>
        <v>12.377547916666671</v>
      </c>
      <c r="X72" s="83">
        <f t="shared" si="10"/>
        <v>106.11794143518517</v>
      </c>
      <c r="Y72" s="83">
        <f t="shared" si="19"/>
        <v>661.57251203703709</v>
      </c>
      <c r="Z72" s="83">
        <f t="shared" si="12"/>
        <v>0.91666666666666663</v>
      </c>
      <c r="AA72" s="83">
        <f t="shared" si="13"/>
        <v>0.28710648148148171</v>
      </c>
      <c r="AB72" s="83">
        <f t="shared" si="14"/>
        <v>0.20693055555555559</v>
      </c>
      <c r="AC72" s="72"/>
      <c r="AD72" s="73"/>
      <c r="AE72" s="72"/>
    </row>
    <row r="73" spans="1:31" x14ac:dyDescent="0.25">
      <c r="A73" s="72"/>
      <c r="B73" s="76">
        <v>57</v>
      </c>
      <c r="C73" s="89"/>
      <c r="D73" s="89"/>
      <c r="E73" s="89"/>
      <c r="F73" s="89"/>
      <c r="G73" s="87">
        <f>('Backend Calcs Standard'!G73)</f>
        <v>2.4300000000000002</v>
      </c>
      <c r="H73" s="87">
        <f>('Backend Calcs Standard'!H73)</f>
        <v>1.03</v>
      </c>
      <c r="I73" s="88"/>
      <c r="J73" s="104"/>
      <c r="O73" s="83">
        <f t="shared" si="5"/>
        <v>0.1</v>
      </c>
      <c r="P73" s="76">
        <f t="shared" si="15"/>
        <v>10</v>
      </c>
      <c r="Q73" s="76" t="str">
        <f t="shared" si="6"/>
        <v>CHAM</v>
      </c>
      <c r="R73" s="76">
        <f t="shared" si="20"/>
        <v>45</v>
      </c>
      <c r="S73" s="83">
        <f t="shared" si="7"/>
        <v>3.545167824074074</v>
      </c>
      <c r="T73" s="83">
        <f t="shared" si="8"/>
        <v>0.59</v>
      </c>
      <c r="U73" s="83">
        <f t="shared" si="16"/>
        <v>88.629195601851848</v>
      </c>
      <c r="V73" s="83">
        <f t="shared" si="17"/>
        <v>5.8999999999999995</v>
      </c>
      <c r="W73" s="83">
        <f t="shared" si="9"/>
        <v>12.062027083333337</v>
      </c>
      <c r="X73" s="83">
        <f t="shared" si="10"/>
        <v>106.59122268518519</v>
      </c>
      <c r="Y73" s="83">
        <f t="shared" si="19"/>
        <v>555.45457060185186</v>
      </c>
      <c r="Z73" s="83">
        <f t="shared" si="12"/>
        <v>0.83333333333333326</v>
      </c>
      <c r="AA73" s="83">
        <f t="shared" si="13"/>
        <v>0.27608564814814829</v>
      </c>
      <c r="AB73" s="83">
        <f t="shared" si="14"/>
        <v>0.20293055555555559</v>
      </c>
      <c r="AC73" s="72"/>
      <c r="AD73" s="73"/>
      <c r="AE73" s="72"/>
    </row>
    <row r="74" spans="1:31" x14ac:dyDescent="0.25">
      <c r="A74" s="72"/>
      <c r="B74" s="76">
        <v>58</v>
      </c>
      <c r="C74" s="89"/>
      <c r="D74" s="89"/>
      <c r="E74" s="89"/>
      <c r="F74" s="89"/>
      <c r="G74" s="87">
        <f>('Backend Calcs Standard'!G74)</f>
        <v>2.4500000000000002</v>
      </c>
      <c r="H74" s="87">
        <f>('Backend Calcs Standard'!H74)</f>
        <v>1.04</v>
      </c>
      <c r="I74" s="88"/>
      <c r="J74" s="104"/>
      <c r="O74" s="83">
        <f t="shared" si="5"/>
        <v>0.09</v>
      </c>
      <c r="P74" s="76">
        <f t="shared" si="15"/>
        <v>9</v>
      </c>
      <c r="Q74" s="76" t="str">
        <f t="shared" si="6"/>
        <v>BELOW</v>
      </c>
      <c r="R74" s="76">
        <f t="shared" si="20"/>
        <v>0</v>
      </c>
      <c r="S74" s="83">
        <f t="shared" si="7"/>
        <v>0</v>
      </c>
      <c r="T74" s="83">
        <f t="shared" si="8"/>
        <v>0</v>
      </c>
      <c r="U74" s="83">
        <f t="shared" si="16"/>
        <v>0</v>
      </c>
      <c r="V74" s="83">
        <f t="shared" si="17"/>
        <v>0</v>
      </c>
      <c r="W74" s="83">
        <f t="shared" si="9"/>
        <v>49.873705324074081</v>
      </c>
      <c r="X74" s="83">
        <f t="shared" si="10"/>
        <v>49.873705324074081</v>
      </c>
      <c r="Y74" s="83">
        <f t="shared" si="19"/>
        <v>448.86334791666673</v>
      </c>
      <c r="Z74" s="83">
        <f t="shared" si="12"/>
        <v>0.75</v>
      </c>
      <c r="AA74" s="83">
        <f t="shared" si="13"/>
        <v>1.6941527777777781</v>
      </c>
      <c r="AB74" s="83">
        <f t="shared" si="14"/>
        <v>0.4389305555555556</v>
      </c>
      <c r="AC74" s="72"/>
      <c r="AD74" s="73"/>
      <c r="AE74" s="72"/>
    </row>
    <row r="75" spans="1:31" x14ac:dyDescent="0.25">
      <c r="A75" s="72"/>
      <c r="B75" s="76">
        <v>59</v>
      </c>
      <c r="C75" s="89"/>
      <c r="D75" s="89"/>
      <c r="E75" s="89"/>
      <c r="F75" s="89"/>
      <c r="G75" s="87">
        <f>('Backend Calcs Standard'!G75)</f>
        <v>2.46</v>
      </c>
      <c r="H75" s="87">
        <f>('Backend Calcs Standard'!H75)</f>
        <v>1.05</v>
      </c>
      <c r="I75" s="88"/>
      <c r="J75" s="104"/>
      <c r="O75" s="83">
        <f t="shared" si="5"/>
        <v>0.08</v>
      </c>
      <c r="P75" s="76">
        <f t="shared" si="15"/>
        <v>8</v>
      </c>
      <c r="Q75" s="76" t="str">
        <f t="shared" si="6"/>
        <v>BELOW</v>
      </c>
      <c r="R75" s="76">
        <f t="shared" si="20"/>
        <v>0</v>
      </c>
      <c r="S75" s="83">
        <f t="shared" si="7"/>
        <v>0</v>
      </c>
      <c r="T75" s="83">
        <f t="shared" si="8"/>
        <v>0</v>
      </c>
      <c r="U75" s="83">
        <f t="shared" si="16"/>
        <v>0</v>
      </c>
      <c r="V75" s="83">
        <f t="shared" si="17"/>
        <v>0</v>
      </c>
      <c r="W75" s="83">
        <f t="shared" si="9"/>
        <v>49.873705324074081</v>
      </c>
      <c r="X75" s="83">
        <f t="shared" si="10"/>
        <v>49.873705324074081</v>
      </c>
      <c r="Y75" s="83">
        <f t="shared" si="19"/>
        <v>398.98964259259265</v>
      </c>
      <c r="Z75" s="83">
        <f t="shared" si="12"/>
        <v>0.66666666666666663</v>
      </c>
      <c r="AA75" s="83">
        <f t="shared" si="13"/>
        <v>1.6941527777777781</v>
      </c>
      <c r="AB75" s="83">
        <f t="shared" si="14"/>
        <v>0.4389305555555556</v>
      </c>
      <c r="AC75" s="72"/>
      <c r="AD75" s="73"/>
      <c r="AE75" s="72"/>
    </row>
    <row r="76" spans="1:31" x14ac:dyDescent="0.25">
      <c r="A76" s="72"/>
      <c r="B76" s="76">
        <v>60</v>
      </c>
      <c r="C76" s="89"/>
      <c r="D76" s="89"/>
      <c r="E76" s="89"/>
      <c r="F76" s="89"/>
      <c r="G76" s="87">
        <f>('Backend Calcs Standard'!G76)</f>
        <v>3.05</v>
      </c>
      <c r="H76" s="87">
        <f>('Backend Calcs Standard'!H76)</f>
        <v>0.92</v>
      </c>
      <c r="I76" s="88"/>
      <c r="J76" s="104"/>
      <c r="O76" s="83">
        <f t="shared" si="5"/>
        <v>7.0000000000000007E-2</v>
      </c>
      <c r="P76" s="76">
        <f t="shared" si="15"/>
        <v>7</v>
      </c>
      <c r="Q76" s="76" t="str">
        <f t="shared" si="6"/>
        <v>BELOW</v>
      </c>
      <c r="R76" s="76">
        <f t="shared" si="20"/>
        <v>0</v>
      </c>
      <c r="S76" s="83">
        <f t="shared" si="7"/>
        <v>0</v>
      </c>
      <c r="T76" s="83">
        <f t="shared" si="8"/>
        <v>0</v>
      </c>
      <c r="U76" s="83">
        <f t="shared" si="16"/>
        <v>0</v>
      </c>
      <c r="V76" s="83">
        <f t="shared" si="17"/>
        <v>0</v>
      </c>
      <c r="W76" s="83">
        <f t="shared" si="9"/>
        <v>49.873705324074081</v>
      </c>
      <c r="X76" s="83">
        <f t="shared" si="10"/>
        <v>49.873705324074081</v>
      </c>
      <c r="Y76" s="83">
        <f t="shared" si="19"/>
        <v>349.11593726851856</v>
      </c>
      <c r="Z76" s="83">
        <f t="shared" si="12"/>
        <v>0.58333333333333326</v>
      </c>
      <c r="AA76" s="83">
        <f t="shared" si="13"/>
        <v>1.6941527777777781</v>
      </c>
      <c r="AB76" s="83">
        <f t="shared" si="14"/>
        <v>0.4389305555555556</v>
      </c>
      <c r="AC76" s="72"/>
      <c r="AD76" s="73"/>
      <c r="AE76" s="72"/>
    </row>
    <row r="77" spans="1:31" x14ac:dyDescent="0.25">
      <c r="A77" s="72"/>
      <c r="B77" s="76">
        <v>61</v>
      </c>
      <c r="C77" s="52"/>
      <c r="D77" s="52"/>
      <c r="E77" s="52"/>
      <c r="F77" s="52"/>
      <c r="G77" s="52"/>
      <c r="H77" s="52"/>
      <c r="O77" s="83">
        <f t="shared" si="5"/>
        <v>0.06</v>
      </c>
      <c r="P77" s="76">
        <f t="shared" si="15"/>
        <v>6</v>
      </c>
      <c r="Q77" s="76" t="str">
        <f t="shared" si="6"/>
        <v>BELOW</v>
      </c>
      <c r="R77" s="76">
        <f t="shared" si="20"/>
        <v>0</v>
      </c>
      <c r="S77" s="83">
        <f t="shared" si="7"/>
        <v>0</v>
      </c>
      <c r="T77" s="83">
        <f t="shared" si="8"/>
        <v>0</v>
      </c>
      <c r="U77" s="83">
        <f t="shared" si="16"/>
        <v>0</v>
      </c>
      <c r="V77" s="83">
        <f t="shared" si="17"/>
        <v>0</v>
      </c>
      <c r="W77" s="83">
        <f t="shared" si="9"/>
        <v>49.873705324074081</v>
      </c>
      <c r="X77" s="83">
        <f t="shared" si="10"/>
        <v>49.873705324074081</v>
      </c>
      <c r="Y77" s="83">
        <f t="shared" si="19"/>
        <v>299.24223194444448</v>
      </c>
      <c r="Z77" s="83">
        <f t="shared" si="12"/>
        <v>0.5</v>
      </c>
      <c r="AA77" s="83">
        <f t="shared" si="13"/>
        <v>1.6941527777777781</v>
      </c>
      <c r="AB77" s="83">
        <f t="shared" si="14"/>
        <v>0.4389305555555556</v>
      </c>
      <c r="AC77" s="72"/>
      <c r="AD77" s="73"/>
      <c r="AE77" s="72"/>
    </row>
    <row r="78" spans="1:31" x14ac:dyDescent="0.25">
      <c r="A78" s="72"/>
      <c r="B78" s="76">
        <v>62</v>
      </c>
      <c r="C78" s="52"/>
      <c r="D78" s="52"/>
      <c r="E78" s="52"/>
      <c r="F78" s="52"/>
      <c r="G78" s="52"/>
      <c r="H78" s="52"/>
      <c r="O78" s="83">
        <f t="shared" si="5"/>
        <v>0.05</v>
      </c>
      <c r="P78" s="76">
        <f t="shared" si="15"/>
        <v>5</v>
      </c>
      <c r="Q78" s="76" t="str">
        <f t="shared" si="6"/>
        <v>BELOW</v>
      </c>
      <c r="R78" s="76">
        <f t="shared" si="20"/>
        <v>0</v>
      </c>
      <c r="S78" s="83">
        <f t="shared" si="7"/>
        <v>0</v>
      </c>
      <c r="T78" s="83">
        <f t="shared" si="8"/>
        <v>0</v>
      </c>
      <c r="U78" s="83">
        <f t="shared" si="16"/>
        <v>0</v>
      </c>
      <c r="V78" s="83">
        <f t="shared" si="17"/>
        <v>0</v>
      </c>
      <c r="W78" s="83">
        <f t="shared" si="9"/>
        <v>49.873705324074081</v>
      </c>
      <c r="X78" s="83">
        <f t="shared" si="10"/>
        <v>49.873705324074081</v>
      </c>
      <c r="Y78" s="83">
        <f t="shared" si="19"/>
        <v>249.3685266203704</v>
      </c>
      <c r="Z78" s="83">
        <f t="shared" si="12"/>
        <v>0.41666666666666663</v>
      </c>
      <c r="AA78" s="83">
        <f t="shared" si="13"/>
        <v>1.6941527777777781</v>
      </c>
      <c r="AB78" s="83">
        <f t="shared" si="14"/>
        <v>0.4389305555555556</v>
      </c>
      <c r="AC78" s="72"/>
      <c r="AD78" s="73"/>
      <c r="AE78" s="72"/>
    </row>
    <row r="79" spans="1:31" x14ac:dyDescent="0.25">
      <c r="A79" s="72"/>
      <c r="B79" s="76">
        <v>63</v>
      </c>
      <c r="C79" s="52"/>
      <c r="D79" s="52"/>
      <c r="E79" s="52"/>
      <c r="F79" s="52"/>
      <c r="G79" s="52"/>
      <c r="H79" s="52"/>
      <c r="O79" s="83">
        <f t="shared" si="5"/>
        <v>0.04</v>
      </c>
      <c r="P79" s="76">
        <f t="shared" si="15"/>
        <v>4</v>
      </c>
      <c r="Q79" s="76" t="str">
        <f t="shared" si="6"/>
        <v>BELOW</v>
      </c>
      <c r="R79" s="76">
        <f t="shared" si="20"/>
        <v>0</v>
      </c>
      <c r="S79" s="83">
        <f t="shared" si="7"/>
        <v>0</v>
      </c>
      <c r="T79" s="83">
        <f t="shared" si="8"/>
        <v>0</v>
      </c>
      <c r="U79" s="83">
        <f t="shared" si="16"/>
        <v>0</v>
      </c>
      <c r="V79" s="83">
        <f t="shared" si="17"/>
        <v>0</v>
      </c>
      <c r="W79" s="83">
        <f t="shared" si="9"/>
        <v>49.873705324074081</v>
      </c>
      <c r="X79" s="83">
        <f t="shared" si="10"/>
        <v>49.873705324074081</v>
      </c>
      <c r="Y79" s="83">
        <f t="shared" si="19"/>
        <v>199.49482129629632</v>
      </c>
      <c r="Z79" s="83">
        <f t="shared" si="12"/>
        <v>0.33333333333333331</v>
      </c>
      <c r="AA79" s="83">
        <f t="shared" si="13"/>
        <v>1.6941527777777781</v>
      </c>
      <c r="AB79" s="83">
        <f t="shared" si="14"/>
        <v>0.4389305555555556</v>
      </c>
      <c r="AC79" s="72"/>
      <c r="AD79" s="73"/>
      <c r="AE79" s="72"/>
    </row>
    <row r="80" spans="1:31" x14ac:dyDescent="0.25">
      <c r="A80" s="72"/>
      <c r="B80" s="76">
        <v>64</v>
      </c>
      <c r="C80" s="52"/>
      <c r="D80" s="52"/>
      <c r="E80" s="52"/>
      <c r="F80" s="52"/>
      <c r="G80" s="52"/>
      <c r="H80" s="52"/>
      <c r="O80" s="83">
        <f t="shared" si="5"/>
        <v>0.03</v>
      </c>
      <c r="P80" s="76">
        <f t="shared" si="15"/>
        <v>3</v>
      </c>
      <c r="Q80" s="76" t="str">
        <f t="shared" si="6"/>
        <v>BELOW</v>
      </c>
      <c r="R80" s="76">
        <f t="shared" si="20"/>
        <v>0</v>
      </c>
      <c r="S80" s="83">
        <f t="shared" si="7"/>
        <v>0</v>
      </c>
      <c r="T80" s="83">
        <f t="shared" si="8"/>
        <v>0</v>
      </c>
      <c r="U80" s="83">
        <f t="shared" si="16"/>
        <v>0</v>
      </c>
      <c r="V80" s="83">
        <f t="shared" si="17"/>
        <v>0</v>
      </c>
      <c r="W80" s="83">
        <f t="shared" si="9"/>
        <v>49.873705324074081</v>
      </c>
      <c r="X80" s="83">
        <f t="shared" si="10"/>
        <v>49.873705324074081</v>
      </c>
      <c r="Y80" s="83">
        <f t="shared" si="19"/>
        <v>149.62111597222224</v>
      </c>
      <c r="Z80" s="83">
        <f t="shared" si="12"/>
        <v>0.25</v>
      </c>
      <c r="AA80" s="83">
        <f t="shared" si="13"/>
        <v>1.6941527777777781</v>
      </c>
      <c r="AB80" s="83">
        <f t="shared" si="14"/>
        <v>0.4389305555555556</v>
      </c>
      <c r="AC80" s="72"/>
      <c r="AD80" s="73"/>
      <c r="AE80" s="72"/>
    </row>
    <row r="81" spans="1:31" x14ac:dyDescent="0.25">
      <c r="A81" s="72"/>
      <c r="B81" s="76">
        <v>65</v>
      </c>
      <c r="C81" s="52"/>
      <c r="D81" s="52"/>
      <c r="E81" s="52"/>
      <c r="F81" s="52"/>
      <c r="G81" s="52"/>
      <c r="H81" s="52"/>
      <c r="O81" s="83">
        <f t="shared" si="5"/>
        <v>0.02</v>
      </c>
      <c r="P81" s="76">
        <f t="shared" si="15"/>
        <v>2</v>
      </c>
      <c r="Q81" s="76" t="str">
        <f t="shared" si="6"/>
        <v>BELOW</v>
      </c>
      <c r="R81" s="76">
        <f t="shared" si="20"/>
        <v>0</v>
      </c>
      <c r="S81" s="83">
        <f t="shared" si="7"/>
        <v>0</v>
      </c>
      <c r="T81" s="83">
        <f t="shared" si="8"/>
        <v>0</v>
      </c>
      <c r="U81" s="83">
        <f t="shared" si="16"/>
        <v>0</v>
      </c>
      <c r="V81" s="83">
        <f t="shared" si="17"/>
        <v>0</v>
      </c>
      <c r="W81" s="83">
        <f t="shared" si="9"/>
        <v>49.873705324074081</v>
      </c>
      <c r="X81" s="83">
        <f t="shared" si="10"/>
        <v>49.873705324074081</v>
      </c>
      <c r="Y81" s="83">
        <f t="shared" si="19"/>
        <v>99.747410648148161</v>
      </c>
      <c r="Z81" s="83">
        <f t="shared" si="12"/>
        <v>0.16666666666666666</v>
      </c>
      <c r="AA81" s="83">
        <f t="shared" si="13"/>
        <v>1.6941527777777781</v>
      </c>
      <c r="AB81" s="83">
        <f t="shared" si="14"/>
        <v>0.4389305555555556</v>
      </c>
      <c r="AC81" s="72"/>
      <c r="AD81" s="73"/>
      <c r="AE81" s="72"/>
    </row>
    <row r="82" spans="1:31" x14ac:dyDescent="0.25">
      <c r="A82" s="72"/>
      <c r="B82" s="76">
        <v>66</v>
      </c>
      <c r="C82" s="52"/>
      <c r="D82" s="52"/>
      <c r="E82" s="52"/>
      <c r="F82" s="52"/>
      <c r="G82" s="52"/>
      <c r="H82" s="52"/>
      <c r="O82" s="83">
        <f t="shared" ref="O82:O145" si="21">IF(P82="","",IF(P82=0,$E$8,($E$8+P82/100)))</f>
        <v>0.01</v>
      </c>
      <c r="P82" s="76">
        <f t="shared" si="15"/>
        <v>1</v>
      </c>
      <c r="Q82" s="76" t="str">
        <f t="shared" ref="Q82:Q145" si="22">IF(P82="","",IF($A$4=1,IF($E$13-P82&lt;$E$10,("ABOVE"), IF($E$9&lt;P82,("CHAM"),"BELOW")),IF($E$13-P82&lt;$E$10,("ABOVE"), IF($E$9&lt;P82,("CHAM"),"BELOW"))))</f>
        <v>BELOW</v>
      </c>
      <c r="R82" s="76">
        <f t="shared" si="20"/>
        <v>0</v>
      </c>
      <c r="S82" s="83">
        <f t="shared" ref="S82:S145" si="23">IF(R82="","",(IF(R82=0,0,VLOOKUP(R82,$B$17:$J$132,IF($C$4="HS180",2,IF(C$4="HS75",4,IF(C$4="HS290",6,IF(C$4="HS31",8))))))))</f>
        <v>0</v>
      </c>
      <c r="T82" s="83">
        <f t="shared" ref="T82:T145" si="24">IF(R82="","",(IF(R82=0,0,VLOOKUP(R82,$B$17:$J$132,IF($C$4="HS180",3,IF(C$4="HS75",5,IF(C$4="HS290",7,9)))))))</f>
        <v>0</v>
      </c>
      <c r="U82" s="83">
        <f t="shared" si="16"/>
        <v>0</v>
      </c>
      <c r="V82" s="83">
        <f t="shared" si="17"/>
        <v>0</v>
      </c>
      <c r="W82" s="83">
        <f t="shared" ref="W82:W145" si="25">MAX(IF($A$11=2,IF(P82=0,0,(IF(Q82="","",(AA82*$C$5)+(AB82*$C$6)))),IF(P82=0,0,(IF(Q82="","",(AA82*$C$5)+(AB82*$C$6)+$M$11))))-((((IF($C$4="HS180",$W$4*1,IF($C$4="HS75",$W$3*1,IF($C$4="HS290",$W$5*1,$W$2*1))))/144)*($I$5/12)))*$C$7,0)</f>
        <v>49.873705324074081</v>
      </c>
      <c r="X82" s="83">
        <f t="shared" ref="X82:X145" si="26">IF(P82="","",(U82+V82+W82))</f>
        <v>49.873705324074081</v>
      </c>
      <c r="Y82" s="83">
        <f t="shared" si="19"/>
        <v>49.873705324074081</v>
      </c>
      <c r="Z82" s="83">
        <f t="shared" ref="Z82:Z145" si="27">IF(P82="","",(IF(P82=0,$E$8,(P82*(1/12)+$E$8))))</f>
        <v>8.3333333333333329E-2</v>
      </c>
      <c r="AA82" s="83">
        <f t="shared" ref="AA82:AA145" si="28">IF(P82="","",(IF($C$4="HS180",((($P$4*$S$4)/1728)-S82)*($C$7),(IF($C$4="HS75",((($P$3*$S$3)/1728)-S82)*($C$7),(IF($C$4="HS290",((($P$5*$S$5)/1728)-S82)*($C$7),((($P$2*$S$2)/1728)-S82)*($C$7))))))))</f>
        <v>1.6941527777777781</v>
      </c>
      <c r="AB82" s="83">
        <f t="shared" ref="AB82:AB145" si="29">IF(P82="","",(IF($C$4="HS180",((($P$4*$Y$4)/1728)-T82)*($C$7),(IF($C$4="HS75",((($P$3*$Y$3)/1728)-T82)*($C$7),(IF($C$4="HS290",((($P$5*$Y$5)/1728)-T82)*($C$7),((($P$2*$Y$2)/1728)-T82)*($C$7))))))))</f>
        <v>0.4389305555555556</v>
      </c>
      <c r="AC82" s="72"/>
      <c r="AD82" s="73"/>
      <c r="AE82" s="72"/>
    </row>
    <row r="83" spans="1:31" x14ac:dyDescent="0.25">
      <c r="A83" s="72"/>
      <c r="B83" s="76">
        <v>67</v>
      </c>
      <c r="C83" s="52"/>
      <c r="D83" s="52"/>
      <c r="E83" s="52"/>
      <c r="F83" s="52"/>
      <c r="G83" s="52"/>
      <c r="H83" s="52"/>
      <c r="O83" s="83">
        <f t="shared" si="21"/>
        <v>0</v>
      </c>
      <c r="P83" s="76">
        <f t="shared" ref="P83:P146" si="30">IF(P82="","",IF(P82-1&gt;=0,P82-1,""))</f>
        <v>0</v>
      </c>
      <c r="Q83" s="76" t="str">
        <f t="shared" si="22"/>
        <v>BELOW</v>
      </c>
      <c r="R83" s="76">
        <f t="shared" si="20"/>
        <v>0</v>
      </c>
      <c r="S83" s="83">
        <f t="shared" si="23"/>
        <v>0</v>
      </c>
      <c r="T83" s="83">
        <f t="shared" si="24"/>
        <v>0</v>
      </c>
      <c r="U83" s="83">
        <f t="shared" ref="U83:U146" si="31">IF(S83="","",S83*$C$5)</f>
        <v>0</v>
      </c>
      <c r="V83" s="83">
        <f t="shared" ref="V83:V146" si="32">IF(T83="","",T83*$C$6)</f>
        <v>0</v>
      </c>
      <c r="W83" s="83">
        <f t="shared" si="25"/>
        <v>0</v>
      </c>
      <c r="X83" s="83">
        <f t="shared" si="26"/>
        <v>0</v>
      </c>
      <c r="Y83" s="83">
        <f t="shared" si="19"/>
        <v>0</v>
      </c>
      <c r="Z83" s="83">
        <f t="shared" si="27"/>
        <v>0</v>
      </c>
      <c r="AA83" s="83">
        <f t="shared" si="28"/>
        <v>1.6941527777777781</v>
      </c>
      <c r="AB83" s="83">
        <f t="shared" si="29"/>
        <v>0.4389305555555556</v>
      </c>
      <c r="AC83" s="72"/>
      <c r="AD83" s="73"/>
      <c r="AE83" s="72"/>
    </row>
    <row r="84" spans="1:31" x14ac:dyDescent="0.25">
      <c r="A84" s="72"/>
      <c r="B84" s="76">
        <v>68</v>
      </c>
      <c r="C84" s="52"/>
      <c r="D84" s="52"/>
      <c r="E84" s="52"/>
      <c r="F84" s="52"/>
      <c r="G84" s="52"/>
      <c r="H84" s="52"/>
      <c r="O84" s="83" t="str">
        <f t="shared" si="21"/>
        <v/>
      </c>
      <c r="P84" s="76" t="str">
        <f t="shared" si="30"/>
        <v/>
      </c>
      <c r="Q84" s="76" t="str">
        <f t="shared" si="22"/>
        <v/>
      </c>
      <c r="R84" s="76" t="str">
        <f t="shared" si="20"/>
        <v/>
      </c>
      <c r="S84" s="83" t="str">
        <f t="shared" si="23"/>
        <v/>
      </c>
      <c r="T84" s="83" t="str">
        <f t="shared" si="24"/>
        <v/>
      </c>
      <c r="U84" s="83" t="str">
        <f t="shared" si="31"/>
        <v/>
      </c>
      <c r="V84" s="83" t="str">
        <f t="shared" si="32"/>
        <v/>
      </c>
      <c r="W84" s="83" t="e">
        <f t="shared" si="25"/>
        <v>#VALUE!</v>
      </c>
      <c r="X84" s="83" t="str">
        <f t="shared" si="26"/>
        <v/>
      </c>
      <c r="Y84" s="83" t="str">
        <f t="shared" si="19"/>
        <v/>
      </c>
      <c r="Z84" s="83" t="str">
        <f t="shared" si="27"/>
        <v/>
      </c>
      <c r="AA84" s="83" t="str">
        <f t="shared" si="28"/>
        <v/>
      </c>
      <c r="AB84" s="83" t="str">
        <f t="shared" si="29"/>
        <v/>
      </c>
      <c r="AC84" s="72"/>
      <c r="AD84" s="73"/>
      <c r="AE84" s="72"/>
    </row>
    <row r="85" spans="1:31" x14ac:dyDescent="0.25">
      <c r="A85" s="72"/>
      <c r="B85" s="76">
        <v>69</v>
      </c>
      <c r="C85" s="52"/>
      <c r="D85" s="52"/>
      <c r="E85" s="52"/>
      <c r="F85" s="52"/>
      <c r="G85" s="52"/>
      <c r="H85" s="52"/>
      <c r="O85" s="83" t="str">
        <f t="shared" si="21"/>
        <v/>
      </c>
      <c r="P85" s="76" t="str">
        <f t="shared" si="30"/>
        <v/>
      </c>
      <c r="Q85" s="76" t="str">
        <f t="shared" si="22"/>
        <v/>
      </c>
      <c r="R85" s="76" t="str">
        <f t="shared" si="20"/>
        <v/>
      </c>
      <c r="S85" s="83" t="str">
        <f t="shared" si="23"/>
        <v/>
      </c>
      <c r="T85" s="83" t="str">
        <f t="shared" si="24"/>
        <v/>
      </c>
      <c r="U85" s="83" t="str">
        <f t="shared" si="31"/>
        <v/>
      </c>
      <c r="V85" s="83" t="str">
        <f t="shared" si="32"/>
        <v/>
      </c>
      <c r="W85" s="83" t="e">
        <f t="shared" si="25"/>
        <v>#VALUE!</v>
      </c>
      <c r="X85" s="83" t="str">
        <f t="shared" si="26"/>
        <v/>
      </c>
      <c r="Y85" s="83" t="str">
        <f t="shared" si="19"/>
        <v/>
      </c>
      <c r="Z85" s="83" t="str">
        <f t="shared" si="27"/>
        <v/>
      </c>
      <c r="AA85" s="83" t="str">
        <f t="shared" si="28"/>
        <v/>
      </c>
      <c r="AB85" s="83" t="str">
        <f t="shared" si="29"/>
        <v/>
      </c>
      <c r="AC85" s="72"/>
      <c r="AD85" s="73"/>
      <c r="AE85" s="72"/>
    </row>
    <row r="86" spans="1:31" x14ac:dyDescent="0.25">
      <c r="A86" s="72"/>
      <c r="B86" s="76">
        <v>70</v>
      </c>
      <c r="C86" s="52"/>
      <c r="D86" s="52"/>
      <c r="E86" s="52"/>
      <c r="F86" s="52"/>
      <c r="G86" s="52"/>
      <c r="H86" s="52"/>
      <c r="O86" s="83" t="str">
        <f t="shared" si="21"/>
        <v/>
      </c>
      <c r="P86" s="76" t="str">
        <f t="shared" si="30"/>
        <v/>
      </c>
      <c r="Q86" s="76" t="str">
        <f t="shared" si="22"/>
        <v/>
      </c>
      <c r="R86" s="76" t="str">
        <f t="shared" si="20"/>
        <v/>
      </c>
      <c r="S86" s="83" t="str">
        <f t="shared" si="23"/>
        <v/>
      </c>
      <c r="T86" s="83" t="str">
        <f t="shared" si="24"/>
        <v/>
      </c>
      <c r="U86" s="83" t="str">
        <f t="shared" si="31"/>
        <v/>
      </c>
      <c r="V86" s="83" t="str">
        <f t="shared" si="32"/>
        <v/>
      </c>
      <c r="W86" s="83" t="e">
        <f t="shared" si="25"/>
        <v>#VALUE!</v>
      </c>
      <c r="X86" s="83" t="str">
        <f t="shared" si="26"/>
        <v/>
      </c>
      <c r="Y86" s="83" t="str">
        <f t="shared" si="19"/>
        <v/>
      </c>
      <c r="Z86" s="83" t="str">
        <f t="shared" si="27"/>
        <v/>
      </c>
      <c r="AA86" s="83" t="str">
        <f t="shared" si="28"/>
        <v/>
      </c>
      <c r="AB86" s="83" t="str">
        <f t="shared" si="29"/>
        <v/>
      </c>
      <c r="AC86" s="72"/>
      <c r="AD86" s="73"/>
      <c r="AE86" s="72"/>
    </row>
    <row r="87" spans="1:31" x14ac:dyDescent="0.25">
      <c r="A87" s="72"/>
      <c r="B87" s="76">
        <v>71</v>
      </c>
      <c r="C87" s="52"/>
      <c r="D87" s="52"/>
      <c r="E87" s="52"/>
      <c r="F87" s="52"/>
      <c r="G87" s="52"/>
      <c r="H87" s="52"/>
      <c r="O87" s="83" t="str">
        <f t="shared" si="21"/>
        <v/>
      </c>
      <c r="P87" s="76" t="str">
        <f t="shared" si="30"/>
        <v/>
      </c>
      <c r="Q87" s="76" t="str">
        <f t="shared" si="22"/>
        <v/>
      </c>
      <c r="R87" s="76" t="str">
        <f t="shared" si="20"/>
        <v/>
      </c>
      <c r="S87" s="83" t="str">
        <f t="shared" si="23"/>
        <v/>
      </c>
      <c r="T87" s="83" t="str">
        <f t="shared" si="24"/>
        <v/>
      </c>
      <c r="U87" s="83" t="str">
        <f t="shared" si="31"/>
        <v/>
      </c>
      <c r="V87" s="83" t="str">
        <f t="shared" si="32"/>
        <v/>
      </c>
      <c r="W87" s="83" t="e">
        <f t="shared" si="25"/>
        <v>#VALUE!</v>
      </c>
      <c r="X87" s="83" t="str">
        <f t="shared" si="26"/>
        <v/>
      </c>
      <c r="Y87" s="83" t="str">
        <f t="shared" si="19"/>
        <v/>
      </c>
      <c r="Z87" s="83" t="str">
        <f t="shared" si="27"/>
        <v/>
      </c>
      <c r="AA87" s="83" t="str">
        <f t="shared" si="28"/>
        <v/>
      </c>
      <c r="AB87" s="83" t="str">
        <f t="shared" si="29"/>
        <v/>
      </c>
      <c r="AC87" s="72"/>
      <c r="AD87" s="73"/>
      <c r="AE87" s="72"/>
    </row>
    <row r="88" spans="1:31" x14ac:dyDescent="0.25">
      <c r="A88" s="72"/>
      <c r="B88" s="76">
        <v>72</v>
      </c>
      <c r="C88" s="52"/>
      <c r="D88" s="52"/>
      <c r="E88" s="52"/>
      <c r="F88" s="52"/>
      <c r="G88" s="52"/>
      <c r="H88" s="52"/>
      <c r="O88" s="83" t="str">
        <f t="shared" si="21"/>
        <v/>
      </c>
      <c r="P88" s="76" t="str">
        <f t="shared" si="30"/>
        <v/>
      </c>
      <c r="Q88" s="76" t="str">
        <f t="shared" si="22"/>
        <v/>
      </c>
      <c r="R88" s="76" t="str">
        <f t="shared" si="20"/>
        <v/>
      </c>
      <c r="S88" s="83" t="str">
        <f t="shared" si="23"/>
        <v/>
      </c>
      <c r="T88" s="83" t="str">
        <f t="shared" si="24"/>
        <v/>
      </c>
      <c r="U88" s="83" t="str">
        <f t="shared" si="31"/>
        <v/>
      </c>
      <c r="V88" s="83" t="str">
        <f t="shared" si="32"/>
        <v/>
      </c>
      <c r="W88" s="83" t="e">
        <f t="shared" si="25"/>
        <v>#VALUE!</v>
      </c>
      <c r="X88" s="83" t="str">
        <f t="shared" si="26"/>
        <v/>
      </c>
      <c r="Y88" s="83" t="str">
        <f t="shared" si="19"/>
        <v/>
      </c>
      <c r="Z88" s="83" t="str">
        <f t="shared" si="27"/>
        <v/>
      </c>
      <c r="AA88" s="83" t="str">
        <f t="shared" si="28"/>
        <v/>
      </c>
      <c r="AB88" s="83" t="str">
        <f t="shared" si="29"/>
        <v/>
      </c>
      <c r="AC88" s="72"/>
      <c r="AD88" s="73"/>
      <c r="AE88" s="72"/>
    </row>
    <row r="89" spans="1:31" x14ac:dyDescent="0.25">
      <c r="A89" s="72"/>
      <c r="B89" s="76">
        <v>73</v>
      </c>
      <c r="C89" s="52"/>
      <c r="D89" s="52"/>
      <c r="E89" s="52"/>
      <c r="F89" s="52"/>
      <c r="G89" s="52"/>
      <c r="H89" s="52"/>
      <c r="O89" s="83" t="str">
        <f t="shared" si="21"/>
        <v/>
      </c>
      <c r="P89" s="76" t="str">
        <f t="shared" si="30"/>
        <v/>
      </c>
      <c r="Q89" s="76" t="str">
        <f t="shared" si="22"/>
        <v/>
      </c>
      <c r="R89" s="76" t="str">
        <f t="shared" si="20"/>
        <v/>
      </c>
      <c r="S89" s="83" t="str">
        <f t="shared" si="23"/>
        <v/>
      </c>
      <c r="T89" s="83" t="str">
        <f t="shared" si="24"/>
        <v/>
      </c>
      <c r="U89" s="83" t="str">
        <f t="shared" si="31"/>
        <v/>
      </c>
      <c r="V89" s="83" t="str">
        <f t="shared" si="32"/>
        <v/>
      </c>
      <c r="W89" s="83" t="e">
        <f t="shared" si="25"/>
        <v>#VALUE!</v>
      </c>
      <c r="X89" s="83" t="str">
        <f t="shared" si="26"/>
        <v/>
      </c>
      <c r="Y89" s="83" t="str">
        <f t="shared" si="19"/>
        <v/>
      </c>
      <c r="Z89" s="83" t="str">
        <f t="shared" si="27"/>
        <v/>
      </c>
      <c r="AA89" s="83" t="str">
        <f t="shared" si="28"/>
        <v/>
      </c>
      <c r="AB89" s="83" t="str">
        <f t="shared" si="29"/>
        <v/>
      </c>
      <c r="AC89" s="72"/>
      <c r="AD89" s="73"/>
      <c r="AE89" s="72"/>
    </row>
    <row r="90" spans="1:31" x14ac:dyDescent="0.25">
      <c r="A90" s="72"/>
      <c r="B90" s="76">
        <v>74</v>
      </c>
      <c r="C90" s="52"/>
      <c r="D90" s="52"/>
      <c r="E90" s="52"/>
      <c r="F90" s="52"/>
      <c r="G90" s="52"/>
      <c r="H90" s="52"/>
      <c r="O90" s="83" t="str">
        <f t="shared" si="21"/>
        <v/>
      </c>
      <c r="P90" s="76" t="str">
        <f t="shared" si="30"/>
        <v/>
      </c>
      <c r="Q90" s="76" t="str">
        <f t="shared" si="22"/>
        <v/>
      </c>
      <c r="R90" s="76" t="str">
        <f t="shared" si="20"/>
        <v/>
      </c>
      <c r="S90" s="83" t="str">
        <f t="shared" si="23"/>
        <v/>
      </c>
      <c r="T90" s="83" t="str">
        <f t="shared" si="24"/>
        <v/>
      </c>
      <c r="U90" s="83" t="str">
        <f t="shared" si="31"/>
        <v/>
      </c>
      <c r="V90" s="83" t="str">
        <f t="shared" si="32"/>
        <v/>
      </c>
      <c r="W90" s="83" t="e">
        <f t="shared" si="25"/>
        <v>#VALUE!</v>
      </c>
      <c r="X90" s="83" t="str">
        <f t="shared" si="26"/>
        <v/>
      </c>
      <c r="Y90" s="83" t="str">
        <f t="shared" si="19"/>
        <v/>
      </c>
      <c r="Z90" s="83" t="str">
        <f t="shared" si="27"/>
        <v/>
      </c>
      <c r="AA90" s="83" t="str">
        <f t="shared" si="28"/>
        <v/>
      </c>
      <c r="AB90" s="83" t="str">
        <f t="shared" si="29"/>
        <v/>
      </c>
      <c r="AC90" s="72"/>
      <c r="AD90" s="73"/>
      <c r="AE90" s="72"/>
    </row>
    <row r="91" spans="1:31" x14ac:dyDescent="0.25">
      <c r="A91" s="72"/>
      <c r="B91" s="76">
        <v>75</v>
      </c>
      <c r="C91" s="52"/>
      <c r="D91" s="52"/>
      <c r="E91" s="52"/>
      <c r="F91" s="52"/>
      <c r="G91" s="52"/>
      <c r="H91" s="52"/>
      <c r="O91" s="83" t="str">
        <f t="shared" si="21"/>
        <v/>
      </c>
      <c r="P91" s="76" t="str">
        <f t="shared" si="30"/>
        <v/>
      </c>
      <c r="Q91" s="76" t="str">
        <f t="shared" si="22"/>
        <v/>
      </c>
      <c r="R91" s="76" t="str">
        <f t="shared" si="20"/>
        <v/>
      </c>
      <c r="S91" s="83" t="str">
        <f t="shared" si="23"/>
        <v/>
      </c>
      <c r="T91" s="83" t="str">
        <f t="shared" si="24"/>
        <v/>
      </c>
      <c r="U91" s="83" t="str">
        <f t="shared" si="31"/>
        <v/>
      </c>
      <c r="V91" s="83" t="str">
        <f t="shared" si="32"/>
        <v/>
      </c>
      <c r="W91" s="83" t="e">
        <f t="shared" si="25"/>
        <v>#VALUE!</v>
      </c>
      <c r="X91" s="83" t="str">
        <f t="shared" si="26"/>
        <v/>
      </c>
      <c r="Y91" s="83" t="str">
        <f t="shared" si="19"/>
        <v/>
      </c>
      <c r="Z91" s="83" t="str">
        <f t="shared" si="27"/>
        <v/>
      </c>
      <c r="AA91" s="83" t="str">
        <f t="shared" si="28"/>
        <v/>
      </c>
      <c r="AB91" s="83" t="str">
        <f t="shared" si="29"/>
        <v/>
      </c>
      <c r="AC91" s="72"/>
      <c r="AD91" s="73"/>
      <c r="AE91" s="72"/>
    </row>
    <row r="92" spans="1:31" x14ac:dyDescent="0.25">
      <c r="A92" s="72"/>
      <c r="B92" s="76">
        <v>76</v>
      </c>
      <c r="C92" s="52"/>
      <c r="D92" s="52"/>
      <c r="E92" s="52"/>
      <c r="F92" s="52"/>
      <c r="G92" s="52"/>
      <c r="H92" s="52"/>
      <c r="O92" s="83" t="str">
        <f t="shared" si="21"/>
        <v/>
      </c>
      <c r="P92" s="76" t="str">
        <f t="shared" si="30"/>
        <v/>
      </c>
      <c r="Q92" s="76" t="str">
        <f t="shared" si="22"/>
        <v/>
      </c>
      <c r="R92" s="76" t="str">
        <f t="shared" si="20"/>
        <v/>
      </c>
      <c r="S92" s="83" t="str">
        <f t="shared" si="23"/>
        <v/>
      </c>
      <c r="T92" s="83" t="str">
        <f t="shared" si="24"/>
        <v/>
      </c>
      <c r="U92" s="83" t="str">
        <f t="shared" si="31"/>
        <v/>
      </c>
      <c r="V92" s="83" t="str">
        <f t="shared" si="32"/>
        <v/>
      </c>
      <c r="W92" s="83" t="e">
        <f t="shared" si="25"/>
        <v>#VALUE!</v>
      </c>
      <c r="X92" s="83" t="str">
        <f t="shared" si="26"/>
        <v/>
      </c>
      <c r="Y92" s="83" t="str">
        <f t="shared" si="19"/>
        <v/>
      </c>
      <c r="Z92" s="83" t="str">
        <f t="shared" si="27"/>
        <v/>
      </c>
      <c r="AA92" s="83" t="str">
        <f t="shared" si="28"/>
        <v/>
      </c>
      <c r="AB92" s="83" t="str">
        <f t="shared" si="29"/>
        <v/>
      </c>
      <c r="AC92" s="72"/>
      <c r="AD92" s="73"/>
      <c r="AE92" s="72"/>
    </row>
    <row r="93" spans="1:31" x14ac:dyDescent="0.25">
      <c r="A93" s="72"/>
      <c r="B93" s="76">
        <v>77</v>
      </c>
      <c r="C93" s="52"/>
      <c r="D93" s="52"/>
      <c r="E93" s="52"/>
      <c r="F93" s="52"/>
      <c r="G93" s="52"/>
      <c r="H93" s="52"/>
      <c r="O93" s="83" t="str">
        <f t="shared" si="21"/>
        <v/>
      </c>
      <c r="P93" s="76" t="str">
        <f t="shared" si="30"/>
        <v/>
      </c>
      <c r="Q93" s="76" t="str">
        <f t="shared" si="22"/>
        <v/>
      </c>
      <c r="R93" s="76" t="str">
        <f t="shared" si="20"/>
        <v/>
      </c>
      <c r="S93" s="83" t="str">
        <f t="shared" si="23"/>
        <v/>
      </c>
      <c r="T93" s="83" t="str">
        <f t="shared" si="24"/>
        <v/>
      </c>
      <c r="U93" s="83" t="str">
        <f t="shared" si="31"/>
        <v/>
      </c>
      <c r="V93" s="83" t="str">
        <f t="shared" si="32"/>
        <v/>
      </c>
      <c r="W93" s="83" t="e">
        <f t="shared" si="25"/>
        <v>#VALUE!</v>
      </c>
      <c r="X93" s="83" t="str">
        <f t="shared" si="26"/>
        <v/>
      </c>
      <c r="Y93" s="83" t="str">
        <f t="shared" si="19"/>
        <v/>
      </c>
      <c r="Z93" s="83" t="str">
        <f t="shared" si="27"/>
        <v/>
      </c>
      <c r="AA93" s="83" t="str">
        <f t="shared" si="28"/>
        <v/>
      </c>
      <c r="AB93" s="83" t="str">
        <f t="shared" si="29"/>
        <v/>
      </c>
      <c r="AC93" s="72"/>
      <c r="AD93" s="73"/>
      <c r="AE93" s="72"/>
    </row>
    <row r="94" spans="1:31" x14ac:dyDescent="0.25">
      <c r="A94" s="72"/>
      <c r="B94" s="76">
        <v>78</v>
      </c>
      <c r="C94" s="52"/>
      <c r="D94" s="52"/>
      <c r="E94" s="52"/>
      <c r="F94" s="52"/>
      <c r="G94" s="52"/>
      <c r="H94" s="52"/>
      <c r="O94" s="83" t="str">
        <f t="shared" si="21"/>
        <v/>
      </c>
      <c r="P94" s="76" t="str">
        <f t="shared" si="30"/>
        <v/>
      </c>
      <c r="Q94" s="76" t="str">
        <f t="shared" si="22"/>
        <v/>
      </c>
      <c r="R94" s="76" t="str">
        <f t="shared" si="20"/>
        <v/>
      </c>
      <c r="S94" s="83" t="str">
        <f t="shared" si="23"/>
        <v/>
      </c>
      <c r="T94" s="83" t="str">
        <f t="shared" si="24"/>
        <v/>
      </c>
      <c r="U94" s="83" t="str">
        <f t="shared" si="31"/>
        <v/>
      </c>
      <c r="V94" s="83" t="str">
        <f t="shared" si="32"/>
        <v/>
      </c>
      <c r="W94" s="83" t="e">
        <f t="shared" si="25"/>
        <v>#VALUE!</v>
      </c>
      <c r="X94" s="83" t="str">
        <f t="shared" si="26"/>
        <v/>
      </c>
      <c r="Y94" s="83" t="str">
        <f t="shared" si="19"/>
        <v/>
      </c>
      <c r="Z94" s="83" t="str">
        <f t="shared" si="27"/>
        <v/>
      </c>
      <c r="AA94" s="83" t="str">
        <f t="shared" si="28"/>
        <v/>
      </c>
      <c r="AB94" s="83" t="str">
        <f t="shared" si="29"/>
        <v/>
      </c>
      <c r="AC94" s="72"/>
      <c r="AD94" s="73"/>
      <c r="AE94" s="72"/>
    </row>
    <row r="95" spans="1:31" x14ac:dyDescent="0.25">
      <c r="A95" s="72"/>
      <c r="B95" s="76">
        <v>79</v>
      </c>
      <c r="C95" s="52"/>
      <c r="D95" s="52"/>
      <c r="E95" s="52"/>
      <c r="F95" s="52"/>
      <c r="G95" s="52"/>
      <c r="H95" s="52"/>
      <c r="O95" s="83" t="str">
        <f t="shared" si="21"/>
        <v/>
      </c>
      <c r="P95" s="76" t="str">
        <f t="shared" si="30"/>
        <v/>
      </c>
      <c r="Q95" s="76" t="str">
        <f t="shared" si="22"/>
        <v/>
      </c>
      <c r="R95" s="76" t="str">
        <f t="shared" si="20"/>
        <v/>
      </c>
      <c r="S95" s="83" t="str">
        <f t="shared" si="23"/>
        <v/>
      </c>
      <c r="T95" s="83" t="str">
        <f t="shared" si="24"/>
        <v/>
      </c>
      <c r="U95" s="83" t="str">
        <f t="shared" si="31"/>
        <v/>
      </c>
      <c r="V95" s="83" t="str">
        <f t="shared" si="32"/>
        <v/>
      </c>
      <c r="W95" s="83" t="e">
        <f t="shared" si="25"/>
        <v>#VALUE!</v>
      </c>
      <c r="X95" s="83" t="str">
        <f t="shared" si="26"/>
        <v/>
      </c>
      <c r="Y95" s="83" t="str">
        <f t="shared" si="19"/>
        <v/>
      </c>
      <c r="Z95" s="83" t="str">
        <f t="shared" si="27"/>
        <v/>
      </c>
      <c r="AA95" s="83" t="str">
        <f t="shared" si="28"/>
        <v/>
      </c>
      <c r="AB95" s="83" t="str">
        <f t="shared" si="29"/>
        <v/>
      </c>
      <c r="AC95" s="72"/>
      <c r="AD95" s="73"/>
      <c r="AE95" s="72"/>
    </row>
    <row r="96" spans="1:31" x14ac:dyDescent="0.25">
      <c r="A96" s="72"/>
      <c r="B96" s="76">
        <v>80</v>
      </c>
      <c r="C96" s="52"/>
      <c r="D96" s="52"/>
      <c r="E96" s="52"/>
      <c r="F96" s="52"/>
      <c r="G96" s="52"/>
      <c r="H96" s="52"/>
      <c r="O96" s="83" t="str">
        <f t="shared" si="21"/>
        <v/>
      </c>
      <c r="P96" s="76" t="str">
        <f t="shared" si="30"/>
        <v/>
      </c>
      <c r="Q96" s="76" t="str">
        <f t="shared" si="22"/>
        <v/>
      </c>
      <c r="R96" s="76" t="str">
        <f t="shared" si="20"/>
        <v/>
      </c>
      <c r="S96" s="83" t="str">
        <f t="shared" si="23"/>
        <v/>
      </c>
      <c r="T96" s="83" t="str">
        <f t="shared" si="24"/>
        <v/>
      </c>
      <c r="U96" s="83" t="str">
        <f t="shared" si="31"/>
        <v/>
      </c>
      <c r="V96" s="83" t="str">
        <f t="shared" si="32"/>
        <v/>
      </c>
      <c r="W96" s="83" t="e">
        <f t="shared" si="25"/>
        <v>#VALUE!</v>
      </c>
      <c r="X96" s="83" t="str">
        <f t="shared" si="26"/>
        <v/>
      </c>
      <c r="Y96" s="83" t="str">
        <f t="shared" si="19"/>
        <v/>
      </c>
      <c r="Z96" s="83" t="str">
        <f t="shared" si="27"/>
        <v/>
      </c>
      <c r="AA96" s="83" t="str">
        <f t="shared" si="28"/>
        <v/>
      </c>
      <c r="AB96" s="83" t="str">
        <f t="shared" si="29"/>
        <v/>
      </c>
      <c r="AC96" s="72"/>
      <c r="AD96" s="73"/>
      <c r="AE96" s="72"/>
    </row>
    <row r="97" spans="1:31" x14ac:dyDescent="0.25">
      <c r="A97" s="72"/>
      <c r="B97" s="76">
        <v>81</v>
      </c>
      <c r="C97" s="52"/>
      <c r="D97" s="52"/>
      <c r="E97" s="52"/>
      <c r="F97" s="52"/>
      <c r="G97" s="52"/>
      <c r="H97" s="52"/>
      <c r="O97" s="83" t="str">
        <f t="shared" si="21"/>
        <v/>
      </c>
      <c r="P97" s="76" t="str">
        <f t="shared" si="30"/>
        <v/>
      </c>
      <c r="Q97" s="76" t="str">
        <f t="shared" si="22"/>
        <v/>
      </c>
      <c r="R97" s="76" t="str">
        <f t="shared" si="20"/>
        <v/>
      </c>
      <c r="S97" s="83" t="str">
        <f t="shared" si="23"/>
        <v/>
      </c>
      <c r="T97" s="83" t="str">
        <f t="shared" si="24"/>
        <v/>
      </c>
      <c r="U97" s="83" t="str">
        <f t="shared" si="31"/>
        <v/>
      </c>
      <c r="V97" s="83" t="str">
        <f t="shared" si="32"/>
        <v/>
      </c>
      <c r="W97" s="83" t="e">
        <f t="shared" si="25"/>
        <v>#VALUE!</v>
      </c>
      <c r="X97" s="83" t="str">
        <f t="shared" si="26"/>
        <v/>
      </c>
      <c r="Y97" s="83" t="str">
        <f t="shared" si="19"/>
        <v/>
      </c>
      <c r="Z97" s="83" t="str">
        <f t="shared" si="27"/>
        <v/>
      </c>
      <c r="AA97" s="83" t="str">
        <f t="shared" si="28"/>
        <v/>
      </c>
      <c r="AB97" s="83" t="str">
        <f t="shared" si="29"/>
        <v/>
      </c>
      <c r="AC97" s="72"/>
      <c r="AD97" s="73"/>
      <c r="AE97" s="72"/>
    </row>
    <row r="98" spans="1:31" x14ac:dyDescent="0.25">
      <c r="A98" s="72"/>
      <c r="B98" s="76">
        <v>82</v>
      </c>
      <c r="C98" s="52"/>
      <c r="D98" s="52"/>
      <c r="E98" s="52"/>
      <c r="F98" s="52"/>
      <c r="G98" s="52"/>
      <c r="H98" s="52"/>
      <c r="O98" s="83" t="str">
        <f t="shared" si="21"/>
        <v/>
      </c>
      <c r="P98" s="76" t="str">
        <f t="shared" si="30"/>
        <v/>
      </c>
      <c r="Q98" s="76" t="str">
        <f t="shared" si="22"/>
        <v/>
      </c>
      <c r="R98" s="76" t="str">
        <f t="shared" si="20"/>
        <v/>
      </c>
      <c r="S98" s="83" t="str">
        <f t="shared" si="23"/>
        <v/>
      </c>
      <c r="T98" s="83" t="str">
        <f t="shared" si="24"/>
        <v/>
      </c>
      <c r="U98" s="83" t="str">
        <f t="shared" si="31"/>
        <v/>
      </c>
      <c r="V98" s="83" t="str">
        <f t="shared" si="32"/>
        <v/>
      </c>
      <c r="W98" s="83" t="e">
        <f t="shared" si="25"/>
        <v>#VALUE!</v>
      </c>
      <c r="X98" s="83" t="str">
        <f t="shared" si="26"/>
        <v/>
      </c>
      <c r="Y98" s="83" t="str">
        <f t="shared" si="19"/>
        <v/>
      </c>
      <c r="Z98" s="83" t="str">
        <f t="shared" si="27"/>
        <v/>
      </c>
      <c r="AA98" s="83" t="str">
        <f t="shared" si="28"/>
        <v/>
      </c>
      <c r="AB98" s="83" t="str">
        <f t="shared" si="29"/>
        <v/>
      </c>
      <c r="AC98" s="72"/>
      <c r="AD98" s="73"/>
      <c r="AE98" s="72"/>
    </row>
    <row r="99" spans="1:31" x14ac:dyDescent="0.25">
      <c r="A99" s="72"/>
      <c r="B99" s="76">
        <v>83</v>
      </c>
      <c r="C99" s="52"/>
      <c r="D99" s="52"/>
      <c r="E99" s="52"/>
      <c r="F99" s="52"/>
      <c r="G99" s="52"/>
      <c r="H99" s="52"/>
      <c r="O99" s="83" t="str">
        <f t="shared" si="21"/>
        <v/>
      </c>
      <c r="P99" s="76" t="str">
        <f t="shared" si="30"/>
        <v/>
      </c>
      <c r="Q99" s="76" t="str">
        <f t="shared" si="22"/>
        <v/>
      </c>
      <c r="R99" s="76" t="str">
        <f t="shared" si="20"/>
        <v/>
      </c>
      <c r="S99" s="83" t="str">
        <f t="shared" si="23"/>
        <v/>
      </c>
      <c r="T99" s="83" t="str">
        <f t="shared" si="24"/>
        <v/>
      </c>
      <c r="U99" s="83" t="str">
        <f t="shared" si="31"/>
        <v/>
      </c>
      <c r="V99" s="83" t="str">
        <f t="shared" si="32"/>
        <v/>
      </c>
      <c r="W99" s="83" t="e">
        <f t="shared" si="25"/>
        <v>#VALUE!</v>
      </c>
      <c r="X99" s="83" t="str">
        <f t="shared" si="26"/>
        <v/>
      </c>
      <c r="Y99" s="83" t="str">
        <f t="shared" si="19"/>
        <v/>
      </c>
      <c r="Z99" s="83" t="str">
        <f t="shared" si="27"/>
        <v/>
      </c>
      <c r="AA99" s="83" t="str">
        <f t="shared" si="28"/>
        <v/>
      </c>
      <c r="AB99" s="83" t="str">
        <f t="shared" si="29"/>
        <v/>
      </c>
      <c r="AC99" s="72"/>
      <c r="AD99" s="73"/>
      <c r="AE99" s="72"/>
    </row>
    <row r="100" spans="1:31" x14ac:dyDescent="0.25">
      <c r="A100" s="72"/>
      <c r="B100" s="76">
        <v>84</v>
      </c>
      <c r="C100" s="52"/>
      <c r="D100" s="52"/>
      <c r="E100" s="52"/>
      <c r="F100" s="52"/>
      <c r="G100" s="52"/>
      <c r="H100" s="52"/>
      <c r="O100" s="83" t="str">
        <f t="shared" si="21"/>
        <v/>
      </c>
      <c r="P100" s="76" t="str">
        <f t="shared" si="30"/>
        <v/>
      </c>
      <c r="Q100" s="76" t="str">
        <f t="shared" si="22"/>
        <v/>
      </c>
      <c r="R100" s="76" t="str">
        <f t="shared" si="20"/>
        <v/>
      </c>
      <c r="S100" s="83" t="str">
        <f t="shared" si="23"/>
        <v/>
      </c>
      <c r="T100" s="83" t="str">
        <f t="shared" si="24"/>
        <v/>
      </c>
      <c r="U100" s="83" t="str">
        <f t="shared" si="31"/>
        <v/>
      </c>
      <c r="V100" s="83" t="str">
        <f t="shared" si="32"/>
        <v/>
      </c>
      <c r="W100" s="83" t="e">
        <f t="shared" si="25"/>
        <v>#VALUE!</v>
      </c>
      <c r="X100" s="83" t="str">
        <f t="shared" si="26"/>
        <v/>
      </c>
      <c r="Y100" s="83" t="str">
        <f t="shared" si="19"/>
        <v/>
      </c>
      <c r="Z100" s="83" t="str">
        <f t="shared" si="27"/>
        <v/>
      </c>
      <c r="AA100" s="83" t="str">
        <f t="shared" si="28"/>
        <v/>
      </c>
      <c r="AB100" s="83" t="str">
        <f t="shared" si="29"/>
        <v/>
      </c>
      <c r="AC100" s="72"/>
      <c r="AD100" s="73"/>
      <c r="AE100" s="72"/>
    </row>
    <row r="101" spans="1:31" x14ac:dyDescent="0.25">
      <c r="A101" s="72"/>
      <c r="B101" s="76">
        <v>85</v>
      </c>
      <c r="C101" s="52"/>
      <c r="D101" s="52"/>
      <c r="E101" s="52"/>
      <c r="F101" s="52"/>
      <c r="G101" s="52"/>
      <c r="H101" s="52"/>
      <c r="O101" s="83" t="str">
        <f t="shared" si="21"/>
        <v/>
      </c>
      <c r="P101" s="76" t="str">
        <f t="shared" si="30"/>
        <v/>
      </c>
      <c r="Q101" s="76" t="str">
        <f t="shared" si="22"/>
        <v/>
      </c>
      <c r="R101" s="76" t="str">
        <f t="shared" si="20"/>
        <v/>
      </c>
      <c r="S101" s="83" t="str">
        <f t="shared" si="23"/>
        <v/>
      </c>
      <c r="T101" s="83" t="str">
        <f t="shared" si="24"/>
        <v/>
      </c>
      <c r="U101" s="83" t="str">
        <f t="shared" si="31"/>
        <v/>
      </c>
      <c r="V101" s="83" t="str">
        <f t="shared" si="32"/>
        <v/>
      </c>
      <c r="W101" s="83" t="e">
        <f t="shared" si="25"/>
        <v>#VALUE!</v>
      </c>
      <c r="X101" s="83" t="str">
        <f t="shared" si="26"/>
        <v/>
      </c>
      <c r="Y101" s="83" t="str">
        <f t="shared" si="19"/>
        <v/>
      </c>
      <c r="Z101" s="83" t="str">
        <f t="shared" si="27"/>
        <v/>
      </c>
      <c r="AA101" s="83" t="str">
        <f t="shared" si="28"/>
        <v/>
      </c>
      <c r="AB101" s="83" t="str">
        <f t="shared" si="29"/>
        <v/>
      </c>
      <c r="AC101" s="85"/>
      <c r="AD101" s="86"/>
      <c r="AE101" s="85"/>
    </row>
    <row r="102" spans="1:31" x14ac:dyDescent="0.25">
      <c r="A102" s="72"/>
      <c r="B102" s="76">
        <v>86</v>
      </c>
      <c r="C102" s="52"/>
      <c r="D102" s="52"/>
      <c r="E102" s="52"/>
      <c r="F102" s="52"/>
      <c r="G102" s="52"/>
      <c r="H102" s="52"/>
      <c r="I102" s="83" t="str">
        <f t="shared" ref="I102:I165" si="33">IF(J102="","",IF(J102=0,$C$8,($C$8+J102/100)))</f>
        <v/>
      </c>
      <c r="J102" s="76" t="str">
        <f>IFERROR(IF($A$12=1,IF(P101-1&gt;=0, P101-1,""),IF(P101-2.54&gt;=0,P101-2.54,"")),"")</f>
        <v/>
      </c>
      <c r="K102" s="76" t="str">
        <f>IF(J102="","",IF(#REF!-J102&lt;=$C$10/IF($A$12=1,1,10),"ABOVE",IF(#REF!-J102&lt;=($C$14+$C$10/IF($A$12=1,1,10)),"CHAM","BELOW")))</f>
        <v/>
      </c>
      <c r="L102" s="76" t="str">
        <f>IF(J102="","",IF(K102="ABOVE",0,IF(K102="BELOW",0,IF(R101&gt;=1,R101+1,1))))</f>
        <v/>
      </c>
      <c r="M102" s="83" t="str">
        <f t="shared" ref="M102:M165" si="34">IF(L102="","",(IF(L102=0,0,VLOOKUP(L102,$B$17:$F$132,IF($C$4="HS180",2,4),FALSE))))</f>
        <v/>
      </c>
      <c r="N102" s="83" t="str">
        <f t="shared" ref="N102:N165" si="35">IF(L102="","",(IF(L102=0,0,VLOOKUP(L102,$B$17:$F$132,IF($C$4="HS180",3,5),FALSE))))</f>
        <v/>
      </c>
      <c r="O102" s="83" t="str">
        <f t="shared" si="21"/>
        <v/>
      </c>
      <c r="P102" s="76" t="str">
        <f t="shared" si="30"/>
        <v/>
      </c>
      <c r="Q102" s="76" t="str">
        <f t="shared" si="22"/>
        <v/>
      </c>
      <c r="R102" s="76" t="str">
        <f>IF(P102="","",IF(Q102="ABOVE",0,IF(Q102="BELOW",0,IF(R101&gt;=1,R101+1,1))))</f>
        <v/>
      </c>
      <c r="S102" s="83" t="str">
        <f t="shared" si="23"/>
        <v/>
      </c>
      <c r="T102" s="83" t="str">
        <f t="shared" si="24"/>
        <v/>
      </c>
      <c r="U102" s="83" t="str">
        <f t="shared" si="31"/>
        <v/>
      </c>
      <c r="V102" s="83" t="str">
        <f t="shared" si="32"/>
        <v/>
      </c>
      <c r="W102" s="83" t="e">
        <f t="shared" si="25"/>
        <v>#VALUE!</v>
      </c>
      <c r="X102" s="83" t="str">
        <f t="shared" si="26"/>
        <v/>
      </c>
      <c r="Y102" s="83" t="str">
        <f t="shared" si="19"/>
        <v/>
      </c>
      <c r="Z102" s="83" t="str">
        <f t="shared" si="27"/>
        <v/>
      </c>
      <c r="AA102" s="83" t="str">
        <f t="shared" si="28"/>
        <v/>
      </c>
      <c r="AB102" s="83" t="str">
        <f t="shared" si="29"/>
        <v/>
      </c>
      <c r="AC102" s="72"/>
      <c r="AD102" s="73"/>
      <c r="AE102" s="72"/>
    </row>
    <row r="103" spans="1:31" x14ac:dyDescent="0.25">
      <c r="A103" s="72"/>
      <c r="B103" s="76">
        <v>87</v>
      </c>
      <c r="C103" s="52"/>
      <c r="D103" s="52"/>
      <c r="E103" s="52"/>
      <c r="F103" s="52"/>
      <c r="G103" s="52"/>
      <c r="H103" s="52"/>
      <c r="I103" s="83" t="str">
        <f t="shared" si="33"/>
        <v/>
      </c>
      <c r="J103" s="76" t="str">
        <f t="shared" ref="J103:J166" si="36">IFERROR(IF($A$12=1,IF(J102-1&gt;=0, J102-1,""),IF(J102-2.54&gt;=0,J102-2.54,"")),"")</f>
        <v/>
      </c>
      <c r="K103" s="76" t="str">
        <f>IF(J103="","",IF(#REF!-J103&lt;=$C$10/IF($A$12=1,1,10),"ABOVE",IF(#REF!-J103&lt;=($C$14+$C$10/IF($A$12=1,1,10)),"CHAM","BELOW")))</f>
        <v/>
      </c>
      <c r="L103" s="76" t="str">
        <f t="shared" ref="L103:L166" si="37">IF(J103="","",IF(K103="ABOVE",0,IF(K103="BELOW",0,IF(L102&gt;=1,L102+1,1))))</f>
        <v/>
      </c>
      <c r="M103" s="83" t="str">
        <f t="shared" si="34"/>
        <v/>
      </c>
      <c r="N103" s="83" t="str">
        <f t="shared" si="35"/>
        <v/>
      </c>
      <c r="O103" s="83" t="str">
        <f t="shared" si="21"/>
        <v/>
      </c>
      <c r="P103" s="76" t="str">
        <f t="shared" si="30"/>
        <v/>
      </c>
      <c r="Q103" s="76" t="str">
        <f t="shared" si="22"/>
        <v/>
      </c>
      <c r="R103" s="76" t="str">
        <f t="shared" ref="R103:R116" si="38">IF(P103="","",IF(Q103="ABOVE",0,IF(Q103="BELOW",0,IF(R102&gt;=1,R102+1,1))))</f>
        <v/>
      </c>
      <c r="S103" s="83" t="str">
        <f t="shared" si="23"/>
        <v/>
      </c>
      <c r="T103" s="83" t="str">
        <f t="shared" si="24"/>
        <v/>
      </c>
      <c r="U103" s="83" t="str">
        <f t="shared" si="31"/>
        <v/>
      </c>
      <c r="V103" s="83" t="str">
        <f t="shared" si="32"/>
        <v/>
      </c>
      <c r="W103" s="83" t="e">
        <f t="shared" si="25"/>
        <v>#VALUE!</v>
      </c>
      <c r="X103" s="83" t="str">
        <f t="shared" si="26"/>
        <v/>
      </c>
      <c r="Y103" s="83" t="str">
        <f t="shared" si="19"/>
        <v/>
      </c>
      <c r="Z103" s="83" t="str">
        <f t="shared" si="27"/>
        <v/>
      </c>
      <c r="AA103" s="83" t="str">
        <f t="shared" si="28"/>
        <v/>
      </c>
      <c r="AB103" s="83" t="str">
        <f t="shared" si="29"/>
        <v/>
      </c>
      <c r="AC103" s="72"/>
      <c r="AD103" s="73"/>
      <c r="AE103" s="72"/>
    </row>
    <row r="104" spans="1:31" x14ac:dyDescent="0.25">
      <c r="A104" s="72"/>
      <c r="B104" s="76">
        <v>88</v>
      </c>
      <c r="C104" s="52"/>
      <c r="D104" s="52"/>
      <c r="E104" s="52"/>
      <c r="F104" s="52"/>
      <c r="G104" s="52"/>
      <c r="H104" s="52"/>
      <c r="I104" s="83" t="str">
        <f t="shared" si="33"/>
        <v/>
      </c>
      <c r="J104" s="76" t="str">
        <f t="shared" si="36"/>
        <v/>
      </c>
      <c r="K104" s="76" t="str">
        <f>IF(J104="","",IF(#REF!-J104&lt;=$C$10/IF($A$12=1,1,10),"ABOVE",IF(#REF!-J104&lt;=($C$14+$C$10/IF($A$12=1,1,10)),"CHAM","BELOW")))</f>
        <v/>
      </c>
      <c r="L104" s="76" t="str">
        <f t="shared" si="37"/>
        <v/>
      </c>
      <c r="M104" s="83" t="str">
        <f t="shared" si="34"/>
        <v/>
      </c>
      <c r="N104" s="83" t="str">
        <f t="shared" si="35"/>
        <v/>
      </c>
      <c r="O104" s="83" t="str">
        <f t="shared" si="21"/>
        <v/>
      </c>
      <c r="P104" s="76" t="str">
        <f t="shared" si="30"/>
        <v/>
      </c>
      <c r="Q104" s="76" t="str">
        <f t="shared" si="22"/>
        <v/>
      </c>
      <c r="R104" s="76" t="str">
        <f t="shared" si="38"/>
        <v/>
      </c>
      <c r="S104" s="83" t="str">
        <f t="shared" si="23"/>
        <v/>
      </c>
      <c r="T104" s="83" t="str">
        <f t="shared" si="24"/>
        <v/>
      </c>
      <c r="U104" s="83" t="str">
        <f t="shared" si="31"/>
        <v/>
      </c>
      <c r="V104" s="83" t="str">
        <f t="shared" si="32"/>
        <v/>
      </c>
      <c r="W104" s="83" t="e">
        <f t="shared" si="25"/>
        <v>#VALUE!</v>
      </c>
      <c r="X104" s="83" t="str">
        <f t="shared" si="26"/>
        <v/>
      </c>
      <c r="Y104" s="83" t="str">
        <f t="shared" si="19"/>
        <v/>
      </c>
      <c r="Z104" s="83" t="str">
        <f t="shared" si="27"/>
        <v/>
      </c>
      <c r="AA104" s="83" t="str">
        <f t="shared" si="28"/>
        <v/>
      </c>
      <c r="AB104" s="83" t="str">
        <f t="shared" si="29"/>
        <v/>
      </c>
      <c r="AC104" s="72"/>
      <c r="AD104" s="73"/>
      <c r="AE104" s="72"/>
    </row>
    <row r="105" spans="1:31" x14ac:dyDescent="0.25">
      <c r="A105" s="72"/>
      <c r="B105" s="76">
        <v>89</v>
      </c>
      <c r="C105" s="52"/>
      <c r="D105" s="52"/>
      <c r="E105" s="52"/>
      <c r="F105" s="52"/>
      <c r="G105" s="52"/>
      <c r="H105" s="52"/>
      <c r="I105" s="83" t="str">
        <f t="shared" si="33"/>
        <v/>
      </c>
      <c r="J105" s="76" t="str">
        <f t="shared" si="36"/>
        <v/>
      </c>
      <c r="K105" s="76" t="str">
        <f>IF(J105="","",IF(#REF!-J105&lt;=$C$10/IF($A$12=1,1,10),"ABOVE",IF(#REF!-J105&lt;=($C$14+$C$10/IF($A$12=1,1,10)),"CHAM","BELOW")))</f>
        <v/>
      </c>
      <c r="L105" s="76" t="str">
        <f t="shared" si="37"/>
        <v/>
      </c>
      <c r="M105" s="83" t="str">
        <f t="shared" si="34"/>
        <v/>
      </c>
      <c r="N105" s="83" t="str">
        <f t="shared" si="35"/>
        <v/>
      </c>
      <c r="O105" s="83" t="str">
        <f t="shared" si="21"/>
        <v/>
      </c>
      <c r="P105" s="76" t="str">
        <f t="shared" si="30"/>
        <v/>
      </c>
      <c r="Q105" s="76" t="str">
        <f t="shared" si="22"/>
        <v/>
      </c>
      <c r="R105" s="76" t="str">
        <f t="shared" si="38"/>
        <v/>
      </c>
      <c r="S105" s="83" t="str">
        <f t="shared" si="23"/>
        <v/>
      </c>
      <c r="T105" s="83" t="str">
        <f t="shared" si="24"/>
        <v/>
      </c>
      <c r="U105" s="83" t="str">
        <f t="shared" si="31"/>
        <v/>
      </c>
      <c r="V105" s="83" t="str">
        <f t="shared" si="32"/>
        <v/>
      </c>
      <c r="W105" s="83" t="e">
        <f t="shared" si="25"/>
        <v>#VALUE!</v>
      </c>
      <c r="X105" s="83" t="str">
        <f t="shared" si="26"/>
        <v/>
      </c>
      <c r="Y105" s="83" t="str">
        <f t="shared" si="19"/>
        <v/>
      </c>
      <c r="Z105" s="83" t="str">
        <f t="shared" si="27"/>
        <v/>
      </c>
      <c r="AA105" s="83" t="str">
        <f t="shared" si="28"/>
        <v/>
      </c>
      <c r="AB105" s="83" t="str">
        <f t="shared" si="29"/>
        <v/>
      </c>
      <c r="AC105" s="72"/>
      <c r="AD105" s="73"/>
      <c r="AE105" s="72"/>
    </row>
    <row r="106" spans="1:31" x14ac:dyDescent="0.25">
      <c r="A106" s="72"/>
      <c r="B106" s="76">
        <v>90</v>
      </c>
      <c r="C106" s="52"/>
      <c r="D106" s="52"/>
      <c r="E106" s="52"/>
      <c r="F106" s="52"/>
      <c r="G106" s="52"/>
      <c r="H106" s="52"/>
      <c r="I106" s="83" t="str">
        <f t="shared" si="33"/>
        <v/>
      </c>
      <c r="J106" s="76" t="str">
        <f t="shared" si="36"/>
        <v/>
      </c>
      <c r="K106" s="76" t="str">
        <f>IF(J106="","",IF(#REF!-J106&lt;=$C$10/IF($A$12=1,1,10),"ABOVE",IF(#REF!-J106&lt;=($C$14+$C$10/IF($A$12=1,1,10)),"CHAM","BELOW")))</f>
        <v/>
      </c>
      <c r="L106" s="76" t="str">
        <f t="shared" si="37"/>
        <v/>
      </c>
      <c r="M106" s="83" t="str">
        <f t="shared" si="34"/>
        <v/>
      </c>
      <c r="N106" s="83" t="str">
        <f t="shared" si="35"/>
        <v/>
      </c>
      <c r="O106" s="83" t="str">
        <f t="shared" si="21"/>
        <v/>
      </c>
      <c r="P106" s="76" t="str">
        <f t="shared" si="30"/>
        <v/>
      </c>
      <c r="Q106" s="76" t="str">
        <f t="shared" si="22"/>
        <v/>
      </c>
      <c r="R106" s="76" t="str">
        <f t="shared" si="38"/>
        <v/>
      </c>
      <c r="S106" s="83" t="str">
        <f t="shared" si="23"/>
        <v/>
      </c>
      <c r="T106" s="83" t="str">
        <f t="shared" si="24"/>
        <v/>
      </c>
      <c r="U106" s="83" t="str">
        <f t="shared" si="31"/>
        <v/>
      </c>
      <c r="V106" s="83" t="str">
        <f t="shared" si="32"/>
        <v/>
      </c>
      <c r="W106" s="83" t="e">
        <f t="shared" si="25"/>
        <v>#VALUE!</v>
      </c>
      <c r="X106" s="83" t="str">
        <f t="shared" si="26"/>
        <v/>
      </c>
      <c r="Y106" s="83" t="str">
        <f t="shared" si="19"/>
        <v/>
      </c>
      <c r="Z106" s="83" t="str">
        <f t="shared" si="27"/>
        <v/>
      </c>
      <c r="AA106" s="83" t="str">
        <f t="shared" si="28"/>
        <v/>
      </c>
      <c r="AB106" s="83" t="str">
        <f t="shared" si="29"/>
        <v/>
      </c>
      <c r="AC106" s="72"/>
      <c r="AD106" s="73"/>
      <c r="AE106" s="72"/>
    </row>
    <row r="107" spans="1:31" x14ac:dyDescent="0.25">
      <c r="A107" s="72"/>
      <c r="B107" s="76">
        <v>91</v>
      </c>
      <c r="C107" s="52"/>
      <c r="D107" s="52"/>
      <c r="E107" s="52"/>
      <c r="F107" s="52"/>
      <c r="G107" s="52"/>
      <c r="H107" s="52"/>
      <c r="I107" s="83" t="str">
        <f t="shared" si="33"/>
        <v/>
      </c>
      <c r="J107" s="76" t="str">
        <f t="shared" si="36"/>
        <v/>
      </c>
      <c r="K107" s="76" t="str">
        <f>IF(J107="","",IF(#REF!-J107&lt;=$C$10/IF($A$12=1,1,10),"ABOVE",IF(#REF!-J107&lt;=($C$14+$C$10/IF($A$12=1,1,10)),"CHAM","BELOW")))</f>
        <v/>
      </c>
      <c r="L107" s="76" t="str">
        <f t="shared" si="37"/>
        <v/>
      </c>
      <c r="M107" s="83" t="str">
        <f t="shared" si="34"/>
        <v/>
      </c>
      <c r="N107" s="83" t="str">
        <f t="shared" si="35"/>
        <v/>
      </c>
      <c r="O107" s="83" t="str">
        <f t="shared" si="21"/>
        <v/>
      </c>
      <c r="P107" s="76" t="str">
        <f t="shared" si="30"/>
        <v/>
      </c>
      <c r="Q107" s="76" t="str">
        <f t="shared" si="22"/>
        <v/>
      </c>
      <c r="R107" s="76" t="str">
        <f t="shared" si="38"/>
        <v/>
      </c>
      <c r="S107" s="83" t="str">
        <f t="shared" si="23"/>
        <v/>
      </c>
      <c r="T107" s="83" t="str">
        <f t="shared" si="24"/>
        <v/>
      </c>
      <c r="U107" s="83" t="str">
        <f t="shared" si="31"/>
        <v/>
      </c>
      <c r="V107" s="83" t="str">
        <f t="shared" si="32"/>
        <v/>
      </c>
      <c r="W107" s="83" t="e">
        <f t="shared" si="25"/>
        <v>#VALUE!</v>
      </c>
      <c r="X107" s="83" t="str">
        <f t="shared" si="26"/>
        <v/>
      </c>
      <c r="Y107" s="83" t="str">
        <f t="shared" si="19"/>
        <v/>
      </c>
      <c r="Z107" s="83" t="str">
        <f t="shared" si="27"/>
        <v/>
      </c>
      <c r="AA107" s="83" t="str">
        <f t="shared" si="28"/>
        <v/>
      </c>
      <c r="AB107" s="83" t="str">
        <f t="shared" si="29"/>
        <v/>
      </c>
      <c r="AC107" s="72"/>
      <c r="AD107" s="73"/>
      <c r="AE107" s="72"/>
    </row>
    <row r="108" spans="1:31" x14ac:dyDescent="0.25">
      <c r="A108" s="72"/>
      <c r="B108" s="76">
        <v>92</v>
      </c>
      <c r="C108" s="52"/>
      <c r="D108" s="52"/>
      <c r="E108" s="52"/>
      <c r="F108" s="52"/>
      <c r="G108" s="52"/>
      <c r="H108" s="52"/>
      <c r="I108" s="83" t="str">
        <f t="shared" si="33"/>
        <v/>
      </c>
      <c r="J108" s="76" t="str">
        <f t="shared" si="36"/>
        <v/>
      </c>
      <c r="K108" s="76" t="str">
        <f>IF(J108="","",IF(#REF!-J108&lt;=$C$10/IF($A$12=1,1,10),"ABOVE",IF(#REF!-J108&lt;=($C$14+$C$10/IF($A$12=1,1,10)),"CHAM","BELOW")))</f>
        <v/>
      </c>
      <c r="L108" s="76" t="str">
        <f t="shared" si="37"/>
        <v/>
      </c>
      <c r="M108" s="83" t="str">
        <f t="shared" si="34"/>
        <v/>
      </c>
      <c r="N108" s="83" t="str">
        <f t="shared" si="35"/>
        <v/>
      </c>
      <c r="O108" s="83" t="str">
        <f t="shared" si="21"/>
        <v/>
      </c>
      <c r="P108" s="76" t="str">
        <f t="shared" si="30"/>
        <v/>
      </c>
      <c r="Q108" s="76" t="str">
        <f t="shared" si="22"/>
        <v/>
      </c>
      <c r="R108" s="76" t="str">
        <f t="shared" si="38"/>
        <v/>
      </c>
      <c r="S108" s="83" t="str">
        <f t="shared" si="23"/>
        <v/>
      </c>
      <c r="T108" s="83" t="str">
        <f t="shared" si="24"/>
        <v/>
      </c>
      <c r="U108" s="83" t="str">
        <f t="shared" si="31"/>
        <v/>
      </c>
      <c r="V108" s="83" t="str">
        <f t="shared" si="32"/>
        <v/>
      </c>
      <c r="W108" s="83" t="e">
        <f t="shared" si="25"/>
        <v>#VALUE!</v>
      </c>
      <c r="X108" s="83" t="str">
        <f t="shared" si="26"/>
        <v/>
      </c>
      <c r="Y108" s="83" t="str">
        <f t="shared" si="19"/>
        <v/>
      </c>
      <c r="Z108" s="83" t="str">
        <f t="shared" si="27"/>
        <v/>
      </c>
      <c r="AA108" s="83" t="str">
        <f t="shared" si="28"/>
        <v/>
      </c>
      <c r="AB108" s="83" t="str">
        <f t="shared" si="29"/>
        <v/>
      </c>
      <c r="AC108" s="72"/>
      <c r="AD108" s="73"/>
      <c r="AE108" s="72"/>
    </row>
    <row r="109" spans="1:31" x14ac:dyDescent="0.25">
      <c r="A109" s="72"/>
      <c r="B109" s="76">
        <v>93</v>
      </c>
      <c r="C109" s="52"/>
      <c r="D109" s="52"/>
      <c r="E109" s="52"/>
      <c r="F109" s="52"/>
      <c r="G109" s="52"/>
      <c r="H109" s="52"/>
      <c r="I109" s="83" t="str">
        <f t="shared" si="33"/>
        <v/>
      </c>
      <c r="J109" s="76" t="str">
        <f t="shared" si="36"/>
        <v/>
      </c>
      <c r="K109" s="76" t="str">
        <f>IF(J109="","",IF(#REF!-J109&lt;=$C$10/IF($A$12=1,1,10),"ABOVE",IF(#REF!-J109&lt;=($C$14+$C$10/IF($A$12=1,1,10)),"CHAM","BELOW")))</f>
        <v/>
      </c>
      <c r="L109" s="76" t="str">
        <f t="shared" si="37"/>
        <v/>
      </c>
      <c r="M109" s="83" t="str">
        <f t="shared" si="34"/>
        <v/>
      </c>
      <c r="N109" s="83" t="str">
        <f t="shared" si="35"/>
        <v/>
      </c>
      <c r="O109" s="83" t="str">
        <f t="shared" si="21"/>
        <v/>
      </c>
      <c r="P109" s="76" t="str">
        <f t="shared" si="30"/>
        <v/>
      </c>
      <c r="Q109" s="76" t="str">
        <f t="shared" si="22"/>
        <v/>
      </c>
      <c r="R109" s="76" t="str">
        <f t="shared" si="38"/>
        <v/>
      </c>
      <c r="S109" s="83" t="str">
        <f t="shared" si="23"/>
        <v/>
      </c>
      <c r="T109" s="83" t="str">
        <f t="shared" si="24"/>
        <v/>
      </c>
      <c r="U109" s="83" t="str">
        <f t="shared" si="31"/>
        <v/>
      </c>
      <c r="V109" s="83" t="str">
        <f t="shared" si="32"/>
        <v/>
      </c>
      <c r="W109" s="83" t="e">
        <f t="shared" si="25"/>
        <v>#VALUE!</v>
      </c>
      <c r="X109" s="83" t="str">
        <f t="shared" si="26"/>
        <v/>
      </c>
      <c r="Y109" s="83" t="str">
        <f t="shared" si="19"/>
        <v/>
      </c>
      <c r="Z109" s="83" t="str">
        <f t="shared" si="27"/>
        <v/>
      </c>
      <c r="AA109" s="83" t="str">
        <f t="shared" si="28"/>
        <v/>
      </c>
      <c r="AB109" s="83" t="str">
        <f t="shared" si="29"/>
        <v/>
      </c>
      <c r="AC109" s="72"/>
      <c r="AD109" s="73"/>
      <c r="AE109" s="72"/>
    </row>
    <row r="110" spans="1:31" x14ac:dyDescent="0.25">
      <c r="A110" s="72"/>
      <c r="B110" s="76">
        <v>94</v>
      </c>
      <c r="C110" s="52"/>
      <c r="D110" s="52"/>
      <c r="E110" s="52"/>
      <c r="F110" s="52"/>
      <c r="G110" s="52"/>
      <c r="H110" s="52"/>
      <c r="I110" s="83" t="str">
        <f t="shared" si="33"/>
        <v/>
      </c>
      <c r="J110" s="76" t="str">
        <f t="shared" si="36"/>
        <v/>
      </c>
      <c r="K110" s="76" t="str">
        <f>IF(J110="","",IF(#REF!-J110&lt;=$C$10/IF($A$12=1,1,10),"ABOVE",IF(#REF!-J110&lt;=($C$14+$C$10/IF($A$12=1,1,10)),"CHAM","BELOW")))</f>
        <v/>
      </c>
      <c r="L110" s="76" t="str">
        <f t="shared" si="37"/>
        <v/>
      </c>
      <c r="M110" s="83" t="str">
        <f t="shared" si="34"/>
        <v/>
      </c>
      <c r="N110" s="83" t="str">
        <f t="shared" si="35"/>
        <v/>
      </c>
      <c r="O110" s="83" t="str">
        <f t="shared" si="21"/>
        <v/>
      </c>
      <c r="P110" s="76" t="str">
        <f t="shared" si="30"/>
        <v/>
      </c>
      <c r="Q110" s="76" t="str">
        <f t="shared" si="22"/>
        <v/>
      </c>
      <c r="R110" s="76" t="str">
        <f t="shared" si="38"/>
        <v/>
      </c>
      <c r="S110" s="83" t="str">
        <f t="shared" si="23"/>
        <v/>
      </c>
      <c r="T110" s="83" t="str">
        <f t="shared" si="24"/>
        <v/>
      </c>
      <c r="U110" s="83" t="str">
        <f t="shared" si="31"/>
        <v/>
      </c>
      <c r="V110" s="83" t="str">
        <f t="shared" si="32"/>
        <v/>
      </c>
      <c r="W110" s="83" t="e">
        <f t="shared" si="25"/>
        <v>#VALUE!</v>
      </c>
      <c r="X110" s="83" t="str">
        <f t="shared" si="26"/>
        <v/>
      </c>
      <c r="Y110" s="83" t="str">
        <f t="shared" si="19"/>
        <v/>
      </c>
      <c r="Z110" s="83" t="str">
        <f t="shared" si="27"/>
        <v/>
      </c>
      <c r="AA110" s="83" t="str">
        <f t="shared" si="28"/>
        <v/>
      </c>
      <c r="AB110" s="83" t="str">
        <f t="shared" si="29"/>
        <v/>
      </c>
      <c r="AC110" s="72"/>
      <c r="AD110" s="73"/>
      <c r="AE110" s="72"/>
    </row>
    <row r="111" spans="1:31" x14ac:dyDescent="0.25">
      <c r="A111" s="72"/>
      <c r="B111" s="76">
        <v>95</v>
      </c>
      <c r="C111" s="52"/>
      <c r="D111" s="52"/>
      <c r="E111" s="52"/>
      <c r="F111" s="52"/>
      <c r="G111" s="52"/>
      <c r="H111" s="52"/>
      <c r="I111" s="83" t="str">
        <f t="shared" si="33"/>
        <v/>
      </c>
      <c r="J111" s="76" t="str">
        <f t="shared" si="36"/>
        <v/>
      </c>
      <c r="K111" s="76" t="str">
        <f>IF(J111="","",IF(#REF!-J111&lt;=$C$10/IF($A$12=1,1,10),"ABOVE",IF(#REF!-J111&lt;=($C$14+$C$10/IF($A$12=1,1,10)),"CHAM","BELOW")))</f>
        <v/>
      </c>
      <c r="L111" s="76" t="str">
        <f t="shared" si="37"/>
        <v/>
      </c>
      <c r="M111" s="83" t="str">
        <f t="shared" si="34"/>
        <v/>
      </c>
      <c r="N111" s="83" t="str">
        <f t="shared" si="35"/>
        <v/>
      </c>
      <c r="O111" s="83" t="str">
        <f t="shared" si="21"/>
        <v/>
      </c>
      <c r="P111" s="76" t="str">
        <f t="shared" si="30"/>
        <v/>
      </c>
      <c r="Q111" s="76" t="str">
        <f t="shared" si="22"/>
        <v/>
      </c>
      <c r="R111" s="76" t="str">
        <f t="shared" si="38"/>
        <v/>
      </c>
      <c r="S111" s="83" t="str">
        <f t="shared" si="23"/>
        <v/>
      </c>
      <c r="T111" s="83" t="str">
        <f t="shared" si="24"/>
        <v/>
      </c>
      <c r="U111" s="83" t="str">
        <f t="shared" si="31"/>
        <v/>
      </c>
      <c r="V111" s="83" t="str">
        <f t="shared" si="32"/>
        <v/>
      </c>
      <c r="W111" s="83" t="e">
        <f t="shared" si="25"/>
        <v>#VALUE!</v>
      </c>
      <c r="X111" s="83" t="str">
        <f t="shared" si="26"/>
        <v/>
      </c>
      <c r="Y111" s="83" t="str">
        <f t="shared" si="19"/>
        <v/>
      </c>
      <c r="Z111" s="83" t="str">
        <f t="shared" si="27"/>
        <v/>
      </c>
      <c r="AA111" s="83" t="str">
        <f t="shared" si="28"/>
        <v/>
      </c>
      <c r="AB111" s="83" t="str">
        <f t="shared" si="29"/>
        <v/>
      </c>
      <c r="AC111" s="72"/>
      <c r="AD111" s="73"/>
      <c r="AE111" s="72"/>
    </row>
    <row r="112" spans="1:31" x14ac:dyDescent="0.25">
      <c r="A112" s="72"/>
      <c r="B112" s="76">
        <v>96</v>
      </c>
      <c r="C112" s="52"/>
      <c r="D112" s="52"/>
      <c r="E112" s="52"/>
      <c r="F112" s="52"/>
      <c r="G112" s="52"/>
      <c r="H112" s="52"/>
      <c r="I112" s="83" t="str">
        <f t="shared" si="33"/>
        <v/>
      </c>
      <c r="J112" s="76" t="str">
        <f t="shared" si="36"/>
        <v/>
      </c>
      <c r="K112" s="76" t="str">
        <f>IF(J112="","",IF(#REF!-J112&lt;=$C$10/IF($A$12=1,1,10),"ABOVE",IF(#REF!-J112&lt;=($C$14+$C$10/IF($A$12=1,1,10)),"CHAM","BELOW")))</f>
        <v/>
      </c>
      <c r="L112" s="76" t="str">
        <f t="shared" si="37"/>
        <v/>
      </c>
      <c r="M112" s="83" t="str">
        <f t="shared" si="34"/>
        <v/>
      </c>
      <c r="N112" s="83" t="str">
        <f t="shared" si="35"/>
        <v/>
      </c>
      <c r="O112" s="83" t="str">
        <f t="shared" si="21"/>
        <v/>
      </c>
      <c r="P112" s="76" t="str">
        <f t="shared" si="30"/>
        <v/>
      </c>
      <c r="Q112" s="76" t="str">
        <f t="shared" si="22"/>
        <v/>
      </c>
      <c r="R112" s="76" t="str">
        <f t="shared" si="38"/>
        <v/>
      </c>
      <c r="S112" s="83" t="str">
        <f t="shared" si="23"/>
        <v/>
      </c>
      <c r="T112" s="83" t="str">
        <f t="shared" si="24"/>
        <v/>
      </c>
      <c r="U112" s="83" t="str">
        <f t="shared" si="31"/>
        <v/>
      </c>
      <c r="V112" s="83" t="str">
        <f t="shared" si="32"/>
        <v/>
      </c>
      <c r="W112" s="83" t="e">
        <f t="shared" si="25"/>
        <v>#VALUE!</v>
      </c>
      <c r="X112" s="83" t="str">
        <f t="shared" si="26"/>
        <v/>
      </c>
      <c r="Y112" s="83" t="str">
        <f t="shared" si="19"/>
        <v/>
      </c>
      <c r="Z112" s="83" t="str">
        <f t="shared" si="27"/>
        <v/>
      </c>
      <c r="AA112" s="83" t="str">
        <f t="shared" si="28"/>
        <v/>
      </c>
      <c r="AB112" s="83" t="str">
        <f t="shared" si="29"/>
        <v/>
      </c>
      <c r="AC112" s="72"/>
      <c r="AD112" s="73"/>
      <c r="AE112" s="72"/>
    </row>
    <row r="113" spans="1:31" x14ac:dyDescent="0.25">
      <c r="A113" s="72"/>
      <c r="B113" s="76">
        <v>97</v>
      </c>
      <c r="C113" s="52"/>
      <c r="D113" s="52"/>
      <c r="E113" s="52"/>
      <c r="F113" s="52"/>
      <c r="G113" s="52"/>
      <c r="H113" s="52"/>
      <c r="I113" s="83" t="str">
        <f t="shared" si="33"/>
        <v/>
      </c>
      <c r="J113" s="76" t="str">
        <f t="shared" si="36"/>
        <v/>
      </c>
      <c r="K113" s="76" t="str">
        <f>IF(J113="","",IF(#REF!-J113&lt;=$C$10/IF($A$12=1,1,10),"ABOVE",IF(#REF!-J113&lt;=($C$14+$C$10/IF($A$12=1,1,10)),"CHAM","BELOW")))</f>
        <v/>
      </c>
      <c r="L113" s="76" t="str">
        <f t="shared" si="37"/>
        <v/>
      </c>
      <c r="M113" s="83" t="str">
        <f t="shared" si="34"/>
        <v/>
      </c>
      <c r="N113" s="83" t="str">
        <f t="shared" si="35"/>
        <v/>
      </c>
      <c r="O113" s="83" t="str">
        <f t="shared" si="21"/>
        <v/>
      </c>
      <c r="P113" s="76" t="str">
        <f t="shared" si="30"/>
        <v/>
      </c>
      <c r="Q113" s="76" t="str">
        <f t="shared" si="22"/>
        <v/>
      </c>
      <c r="R113" s="76" t="str">
        <f t="shared" si="38"/>
        <v/>
      </c>
      <c r="S113" s="83" t="str">
        <f t="shared" si="23"/>
        <v/>
      </c>
      <c r="T113" s="83" t="str">
        <f t="shared" si="24"/>
        <v/>
      </c>
      <c r="U113" s="83" t="str">
        <f t="shared" si="31"/>
        <v/>
      </c>
      <c r="V113" s="83" t="str">
        <f t="shared" si="32"/>
        <v/>
      </c>
      <c r="W113" s="83" t="e">
        <f t="shared" si="25"/>
        <v>#VALUE!</v>
      </c>
      <c r="X113" s="83" t="str">
        <f t="shared" si="26"/>
        <v/>
      </c>
      <c r="Y113" s="83" t="str">
        <f t="shared" si="19"/>
        <v/>
      </c>
      <c r="Z113" s="83" t="str">
        <f t="shared" si="27"/>
        <v/>
      </c>
      <c r="AA113" s="83" t="str">
        <f t="shared" si="28"/>
        <v/>
      </c>
      <c r="AB113" s="83" t="str">
        <f t="shared" si="29"/>
        <v/>
      </c>
      <c r="AC113" s="72"/>
      <c r="AD113" s="73"/>
      <c r="AE113" s="72"/>
    </row>
    <row r="114" spans="1:31" x14ac:dyDescent="0.25">
      <c r="A114" s="72"/>
      <c r="B114" s="76">
        <v>98</v>
      </c>
      <c r="C114" s="52"/>
      <c r="D114" s="52"/>
      <c r="E114" s="52"/>
      <c r="F114" s="52"/>
      <c r="G114" s="52"/>
      <c r="H114" s="52"/>
      <c r="I114" s="83" t="str">
        <f t="shared" si="33"/>
        <v/>
      </c>
      <c r="J114" s="76" t="str">
        <f t="shared" si="36"/>
        <v/>
      </c>
      <c r="K114" s="76" t="str">
        <f>IF(J114="","",IF(#REF!-J114&lt;=$C$10/IF($A$12=1,1,10),"ABOVE",IF(#REF!-J114&lt;=($C$14+$C$10/IF($A$12=1,1,10)),"CHAM","BELOW")))</f>
        <v/>
      </c>
      <c r="L114" s="76" t="str">
        <f t="shared" si="37"/>
        <v/>
      </c>
      <c r="M114" s="83" t="str">
        <f t="shared" si="34"/>
        <v/>
      </c>
      <c r="N114" s="83" t="str">
        <f t="shared" si="35"/>
        <v/>
      </c>
      <c r="O114" s="83" t="str">
        <f t="shared" si="21"/>
        <v/>
      </c>
      <c r="P114" s="76" t="str">
        <f t="shared" si="30"/>
        <v/>
      </c>
      <c r="Q114" s="76" t="str">
        <f t="shared" si="22"/>
        <v/>
      </c>
      <c r="R114" s="76" t="str">
        <f t="shared" si="38"/>
        <v/>
      </c>
      <c r="S114" s="83" t="str">
        <f t="shared" si="23"/>
        <v/>
      </c>
      <c r="T114" s="83" t="str">
        <f t="shared" si="24"/>
        <v/>
      </c>
      <c r="U114" s="83" t="str">
        <f t="shared" si="31"/>
        <v/>
      </c>
      <c r="V114" s="83" t="str">
        <f t="shared" si="32"/>
        <v/>
      </c>
      <c r="W114" s="83" t="e">
        <f t="shared" si="25"/>
        <v>#VALUE!</v>
      </c>
      <c r="X114" s="83" t="str">
        <f t="shared" si="26"/>
        <v/>
      </c>
      <c r="Y114" s="83" t="str">
        <f t="shared" si="19"/>
        <v/>
      </c>
      <c r="Z114" s="83" t="str">
        <f t="shared" si="27"/>
        <v/>
      </c>
      <c r="AA114" s="83" t="str">
        <f t="shared" si="28"/>
        <v/>
      </c>
      <c r="AB114" s="83" t="str">
        <f t="shared" si="29"/>
        <v/>
      </c>
      <c r="AC114" s="72"/>
      <c r="AD114" s="73"/>
      <c r="AE114" s="72"/>
    </row>
    <row r="115" spans="1:31" x14ac:dyDescent="0.25">
      <c r="A115" s="72"/>
      <c r="B115" s="76">
        <v>99</v>
      </c>
      <c r="C115" s="52"/>
      <c r="D115" s="52"/>
      <c r="E115" s="52"/>
      <c r="F115" s="52"/>
      <c r="G115" s="52"/>
      <c r="H115" s="52"/>
      <c r="I115" s="83" t="str">
        <f t="shared" si="33"/>
        <v/>
      </c>
      <c r="J115" s="76" t="str">
        <f t="shared" si="36"/>
        <v/>
      </c>
      <c r="K115" s="76" t="str">
        <f>IF(J115="","",IF(#REF!-J115&lt;=$C$10/IF($A$12=1,1,10),"ABOVE",IF(#REF!-J115&lt;=($C$14+$C$10/IF($A$12=1,1,10)),"CHAM","BELOW")))</f>
        <v/>
      </c>
      <c r="L115" s="76" t="str">
        <f t="shared" si="37"/>
        <v/>
      </c>
      <c r="M115" s="83" t="str">
        <f t="shared" si="34"/>
        <v/>
      </c>
      <c r="N115" s="83" t="str">
        <f t="shared" si="35"/>
        <v/>
      </c>
      <c r="O115" s="83" t="str">
        <f t="shared" si="21"/>
        <v/>
      </c>
      <c r="P115" s="76" t="str">
        <f t="shared" si="30"/>
        <v/>
      </c>
      <c r="Q115" s="76" t="str">
        <f t="shared" si="22"/>
        <v/>
      </c>
      <c r="R115" s="76" t="str">
        <f t="shared" si="38"/>
        <v/>
      </c>
      <c r="S115" s="83" t="str">
        <f t="shared" si="23"/>
        <v/>
      </c>
      <c r="T115" s="83" t="str">
        <f t="shared" si="24"/>
        <v/>
      </c>
      <c r="U115" s="83" t="str">
        <f t="shared" si="31"/>
        <v/>
      </c>
      <c r="V115" s="83" t="str">
        <f t="shared" si="32"/>
        <v/>
      </c>
      <c r="W115" s="83" t="e">
        <f t="shared" si="25"/>
        <v>#VALUE!</v>
      </c>
      <c r="X115" s="83" t="str">
        <f t="shared" si="26"/>
        <v/>
      </c>
      <c r="Y115" s="83" t="str">
        <f t="shared" si="19"/>
        <v/>
      </c>
      <c r="Z115" s="83" t="str">
        <f t="shared" si="27"/>
        <v/>
      </c>
      <c r="AA115" s="83" t="str">
        <f t="shared" si="28"/>
        <v/>
      </c>
      <c r="AB115" s="83" t="str">
        <f t="shared" si="29"/>
        <v/>
      </c>
      <c r="AC115" s="72"/>
      <c r="AD115" s="73"/>
      <c r="AE115" s="72"/>
    </row>
    <row r="116" spans="1:31" x14ac:dyDescent="0.25">
      <c r="A116" s="72"/>
      <c r="B116" s="76">
        <v>100</v>
      </c>
      <c r="C116" s="52"/>
      <c r="D116" s="52"/>
      <c r="E116" s="52"/>
      <c r="F116" s="52"/>
      <c r="G116" s="52"/>
      <c r="H116" s="52"/>
      <c r="I116" s="83" t="str">
        <f t="shared" si="33"/>
        <v/>
      </c>
      <c r="J116" s="76" t="str">
        <f t="shared" si="36"/>
        <v/>
      </c>
      <c r="K116" s="76" t="str">
        <f>IF(J116="","",IF(#REF!-J116&lt;=$C$10/IF($A$12=1,1,10),"ABOVE",IF(#REF!-J116&lt;=($C$14+$C$10/IF($A$12=1,1,10)),"CHAM","BELOW")))</f>
        <v/>
      </c>
      <c r="L116" s="76" t="str">
        <f t="shared" si="37"/>
        <v/>
      </c>
      <c r="M116" s="83" t="str">
        <f t="shared" si="34"/>
        <v/>
      </c>
      <c r="N116" s="83" t="str">
        <f t="shared" si="35"/>
        <v/>
      </c>
      <c r="O116" s="83" t="str">
        <f t="shared" si="21"/>
        <v/>
      </c>
      <c r="P116" s="76" t="str">
        <f t="shared" si="30"/>
        <v/>
      </c>
      <c r="Q116" s="76" t="str">
        <f t="shared" si="22"/>
        <v/>
      </c>
      <c r="R116" s="76" t="str">
        <f t="shared" si="38"/>
        <v/>
      </c>
      <c r="S116" s="83" t="str">
        <f t="shared" si="23"/>
        <v/>
      </c>
      <c r="T116" s="83" t="str">
        <f t="shared" si="24"/>
        <v/>
      </c>
      <c r="U116" s="83" t="str">
        <f t="shared" si="31"/>
        <v/>
      </c>
      <c r="V116" s="83" t="str">
        <f t="shared" si="32"/>
        <v/>
      </c>
      <c r="W116" s="83" t="e">
        <f t="shared" si="25"/>
        <v>#VALUE!</v>
      </c>
      <c r="X116" s="83" t="str">
        <f t="shared" si="26"/>
        <v/>
      </c>
      <c r="Y116" s="83" t="str">
        <f t="shared" si="19"/>
        <v/>
      </c>
      <c r="Z116" s="83" t="str">
        <f t="shared" si="27"/>
        <v/>
      </c>
      <c r="AA116" s="83" t="str">
        <f t="shared" si="28"/>
        <v/>
      </c>
      <c r="AB116" s="83" t="str">
        <f t="shared" si="29"/>
        <v/>
      </c>
      <c r="AC116" s="72"/>
      <c r="AD116" s="73"/>
      <c r="AE116" s="72"/>
    </row>
    <row r="117" spans="1:31" x14ac:dyDescent="0.25">
      <c r="A117" s="72"/>
      <c r="B117" s="76">
        <v>101</v>
      </c>
      <c r="C117" s="52"/>
      <c r="D117" s="52"/>
      <c r="E117" s="52"/>
      <c r="F117" s="52"/>
      <c r="G117" s="52"/>
      <c r="H117" s="52"/>
      <c r="I117" s="83" t="str">
        <f t="shared" si="33"/>
        <v/>
      </c>
      <c r="J117" s="76" t="str">
        <f t="shared" si="36"/>
        <v/>
      </c>
      <c r="K117" s="76" t="str">
        <f>IF(J117="","",IF(#REF!-J117&lt;=$C$10/IF($A$12=1,1,10),"ABOVE",IF(#REF!-J117&lt;=($C$14+$C$10/IF($A$12=1,1,10)),"CHAM","BELOW")))</f>
        <v/>
      </c>
      <c r="L117" s="76" t="str">
        <f t="shared" si="37"/>
        <v/>
      </c>
      <c r="M117" s="83" t="str">
        <f t="shared" si="34"/>
        <v/>
      </c>
      <c r="N117" s="83" t="str">
        <f t="shared" si="35"/>
        <v/>
      </c>
      <c r="O117" s="83" t="str">
        <f t="shared" si="21"/>
        <v/>
      </c>
      <c r="P117" s="76" t="str">
        <f t="shared" si="30"/>
        <v/>
      </c>
      <c r="Q117" s="76" t="str">
        <f t="shared" si="22"/>
        <v/>
      </c>
      <c r="R117" s="76" t="str">
        <f>IF(P117="","",IF(Q117="ABOVE",0,IF(Q117="BELOW",0,IF(R116&gt;=1,R116+1,1))))</f>
        <v/>
      </c>
      <c r="S117" s="83" t="str">
        <f t="shared" si="23"/>
        <v/>
      </c>
      <c r="T117" s="83" t="str">
        <f t="shared" si="24"/>
        <v/>
      </c>
      <c r="U117" s="83" t="str">
        <f t="shared" si="31"/>
        <v/>
      </c>
      <c r="V117" s="83" t="str">
        <f t="shared" si="32"/>
        <v/>
      </c>
      <c r="W117" s="83" t="e">
        <f t="shared" si="25"/>
        <v>#VALUE!</v>
      </c>
      <c r="X117" s="83" t="str">
        <f t="shared" si="26"/>
        <v/>
      </c>
      <c r="Y117" s="83" t="str">
        <f t="shared" si="19"/>
        <v/>
      </c>
      <c r="Z117" s="83" t="str">
        <f t="shared" si="27"/>
        <v/>
      </c>
      <c r="AA117" s="83" t="str">
        <f t="shared" si="28"/>
        <v/>
      </c>
      <c r="AB117" s="83" t="str">
        <f t="shared" si="29"/>
        <v/>
      </c>
      <c r="AC117" s="72"/>
      <c r="AD117" s="73"/>
      <c r="AE117" s="72"/>
    </row>
    <row r="118" spans="1:31" x14ac:dyDescent="0.25">
      <c r="A118" s="72"/>
      <c r="B118" s="76">
        <v>102</v>
      </c>
      <c r="C118" s="52"/>
      <c r="D118" s="52"/>
      <c r="E118" s="52"/>
      <c r="F118" s="52"/>
      <c r="G118" s="52"/>
      <c r="H118" s="52"/>
      <c r="I118" s="83" t="str">
        <f t="shared" si="33"/>
        <v/>
      </c>
      <c r="J118" s="76" t="str">
        <f t="shared" si="36"/>
        <v/>
      </c>
      <c r="K118" s="76" t="str">
        <f>IF(J118="","",IF(#REF!-J118&lt;=$C$10/IF($A$12=1,1,10),"ABOVE",IF(#REF!-J118&lt;=($C$14+$C$10/IF($A$12=1,1,10)),"CHAM","BELOW")))</f>
        <v/>
      </c>
      <c r="L118" s="76" t="str">
        <f t="shared" si="37"/>
        <v/>
      </c>
      <c r="M118" s="83" t="str">
        <f t="shared" si="34"/>
        <v/>
      </c>
      <c r="N118" s="83" t="str">
        <f t="shared" si="35"/>
        <v/>
      </c>
      <c r="O118" s="83" t="str">
        <f t="shared" si="21"/>
        <v/>
      </c>
      <c r="P118" s="76" t="str">
        <f t="shared" si="30"/>
        <v/>
      </c>
      <c r="Q118" s="76" t="str">
        <f t="shared" si="22"/>
        <v/>
      </c>
      <c r="R118" s="76" t="str">
        <f t="shared" ref="R118:R129" si="39">IF(P118="","",IF(Q118="ABOVE",0,IF(Q118="BELOW",0,IF(R117&gt;=1,R117+1,1))))</f>
        <v/>
      </c>
      <c r="S118" s="83" t="str">
        <f t="shared" si="23"/>
        <v/>
      </c>
      <c r="T118" s="83" t="str">
        <f t="shared" si="24"/>
        <v/>
      </c>
      <c r="U118" s="83" t="str">
        <f t="shared" si="31"/>
        <v/>
      </c>
      <c r="V118" s="83" t="str">
        <f t="shared" si="32"/>
        <v/>
      </c>
      <c r="W118" s="83" t="e">
        <f t="shared" si="25"/>
        <v>#VALUE!</v>
      </c>
      <c r="X118" s="83" t="str">
        <f t="shared" si="26"/>
        <v/>
      </c>
      <c r="Y118" s="83" t="str">
        <f t="shared" si="19"/>
        <v/>
      </c>
      <c r="Z118" s="83" t="str">
        <f t="shared" si="27"/>
        <v/>
      </c>
      <c r="AA118" s="83" t="str">
        <f t="shared" si="28"/>
        <v/>
      </c>
      <c r="AB118" s="83" t="str">
        <f t="shared" si="29"/>
        <v/>
      </c>
      <c r="AC118" s="72"/>
      <c r="AD118" s="73"/>
      <c r="AE118" s="72"/>
    </row>
    <row r="119" spans="1:31" x14ac:dyDescent="0.25">
      <c r="A119" s="72"/>
      <c r="B119" s="76">
        <v>103</v>
      </c>
      <c r="C119" s="52"/>
      <c r="D119" s="52"/>
      <c r="E119" s="52"/>
      <c r="F119" s="52"/>
      <c r="G119" s="52"/>
      <c r="H119" s="52"/>
      <c r="I119" s="83" t="str">
        <f t="shared" si="33"/>
        <v/>
      </c>
      <c r="J119" s="76" t="str">
        <f t="shared" si="36"/>
        <v/>
      </c>
      <c r="K119" s="76" t="str">
        <f>IF(J119="","",IF(#REF!-J119&lt;=$C$10/IF($A$12=1,1,10),"ABOVE",IF(#REF!-J119&lt;=($C$14+$C$10/IF($A$12=1,1,10)),"CHAM","BELOW")))</f>
        <v/>
      </c>
      <c r="L119" s="76" t="str">
        <f t="shared" si="37"/>
        <v/>
      </c>
      <c r="M119" s="83" t="str">
        <f t="shared" si="34"/>
        <v/>
      </c>
      <c r="N119" s="83" t="str">
        <f t="shared" si="35"/>
        <v/>
      </c>
      <c r="O119" s="83" t="str">
        <f t="shared" si="21"/>
        <v/>
      </c>
      <c r="P119" s="76" t="str">
        <f t="shared" si="30"/>
        <v/>
      </c>
      <c r="Q119" s="76" t="str">
        <f t="shared" si="22"/>
        <v/>
      </c>
      <c r="R119" s="76" t="str">
        <f t="shared" si="39"/>
        <v/>
      </c>
      <c r="S119" s="83" t="str">
        <f t="shared" si="23"/>
        <v/>
      </c>
      <c r="T119" s="83" t="str">
        <f t="shared" si="24"/>
        <v/>
      </c>
      <c r="U119" s="83" t="str">
        <f t="shared" si="31"/>
        <v/>
      </c>
      <c r="V119" s="83" t="str">
        <f t="shared" si="32"/>
        <v/>
      </c>
      <c r="W119" s="83" t="e">
        <f t="shared" si="25"/>
        <v>#VALUE!</v>
      </c>
      <c r="X119" s="83" t="str">
        <f t="shared" si="26"/>
        <v/>
      </c>
      <c r="Y119" s="83" t="str">
        <f t="shared" si="19"/>
        <v/>
      </c>
      <c r="Z119" s="83" t="str">
        <f t="shared" si="27"/>
        <v/>
      </c>
      <c r="AA119" s="83" t="str">
        <f t="shared" si="28"/>
        <v/>
      </c>
      <c r="AB119" s="83" t="str">
        <f t="shared" si="29"/>
        <v/>
      </c>
      <c r="AC119" s="72"/>
      <c r="AD119" s="73"/>
      <c r="AE119" s="72"/>
    </row>
    <row r="120" spans="1:31" x14ac:dyDescent="0.25">
      <c r="A120" s="72"/>
      <c r="B120" s="76">
        <v>104</v>
      </c>
      <c r="C120" s="52"/>
      <c r="D120" s="52"/>
      <c r="E120" s="52"/>
      <c r="F120" s="52"/>
      <c r="G120" s="52"/>
      <c r="H120" s="52"/>
      <c r="I120" s="83" t="str">
        <f t="shared" si="33"/>
        <v/>
      </c>
      <c r="J120" s="76" t="str">
        <f t="shared" si="36"/>
        <v/>
      </c>
      <c r="K120" s="76" t="str">
        <f>IF(J120="","",IF(#REF!-J120&lt;=$C$10/IF($A$12=1,1,10),"ABOVE",IF(#REF!-J120&lt;=($C$14+$C$10/IF($A$12=1,1,10)),"CHAM","BELOW")))</f>
        <v/>
      </c>
      <c r="L120" s="76" t="str">
        <f t="shared" si="37"/>
        <v/>
      </c>
      <c r="M120" s="83" t="str">
        <f t="shared" si="34"/>
        <v/>
      </c>
      <c r="N120" s="83" t="str">
        <f t="shared" si="35"/>
        <v/>
      </c>
      <c r="O120" s="83" t="str">
        <f t="shared" si="21"/>
        <v/>
      </c>
      <c r="P120" s="76" t="str">
        <f t="shared" si="30"/>
        <v/>
      </c>
      <c r="Q120" s="76" t="str">
        <f t="shared" si="22"/>
        <v/>
      </c>
      <c r="R120" s="76" t="str">
        <f t="shared" si="39"/>
        <v/>
      </c>
      <c r="S120" s="83" t="str">
        <f t="shared" si="23"/>
        <v/>
      </c>
      <c r="T120" s="83" t="str">
        <f t="shared" si="24"/>
        <v/>
      </c>
      <c r="U120" s="83" t="str">
        <f t="shared" si="31"/>
        <v/>
      </c>
      <c r="V120" s="83" t="str">
        <f t="shared" si="32"/>
        <v/>
      </c>
      <c r="W120" s="83" t="e">
        <f t="shared" si="25"/>
        <v>#VALUE!</v>
      </c>
      <c r="X120" s="83" t="str">
        <f t="shared" si="26"/>
        <v/>
      </c>
      <c r="Y120" s="83" t="str">
        <f t="shared" si="19"/>
        <v/>
      </c>
      <c r="Z120" s="83" t="str">
        <f t="shared" si="27"/>
        <v/>
      </c>
      <c r="AA120" s="83" t="str">
        <f t="shared" si="28"/>
        <v/>
      </c>
      <c r="AB120" s="83" t="str">
        <f t="shared" si="29"/>
        <v/>
      </c>
      <c r="AC120" s="72"/>
      <c r="AD120" s="73"/>
      <c r="AE120" s="72"/>
    </row>
    <row r="121" spans="1:31" x14ac:dyDescent="0.25">
      <c r="A121" s="72"/>
      <c r="B121" s="76">
        <v>105</v>
      </c>
      <c r="C121" s="52"/>
      <c r="D121" s="52"/>
      <c r="E121" s="52"/>
      <c r="F121" s="52"/>
      <c r="G121" s="52"/>
      <c r="H121" s="52"/>
      <c r="I121" s="83" t="str">
        <f t="shared" si="33"/>
        <v/>
      </c>
      <c r="J121" s="76" t="str">
        <f t="shared" si="36"/>
        <v/>
      </c>
      <c r="K121" s="76" t="str">
        <f>IF(J121="","",IF(#REF!-J121&lt;=$C$10/IF($A$12=1,1,10),"ABOVE",IF(#REF!-J121&lt;=($C$14+$C$10/IF($A$12=1,1,10)),"CHAM","BELOW")))</f>
        <v/>
      </c>
      <c r="L121" s="76" t="str">
        <f t="shared" si="37"/>
        <v/>
      </c>
      <c r="M121" s="83" t="str">
        <f t="shared" si="34"/>
        <v/>
      </c>
      <c r="N121" s="83" t="str">
        <f t="shared" si="35"/>
        <v/>
      </c>
      <c r="O121" s="83" t="str">
        <f t="shared" si="21"/>
        <v/>
      </c>
      <c r="P121" s="76" t="str">
        <f t="shared" si="30"/>
        <v/>
      </c>
      <c r="Q121" s="76" t="str">
        <f t="shared" si="22"/>
        <v/>
      </c>
      <c r="R121" s="76" t="str">
        <f t="shared" si="39"/>
        <v/>
      </c>
      <c r="S121" s="83" t="str">
        <f t="shared" si="23"/>
        <v/>
      </c>
      <c r="T121" s="83" t="str">
        <f t="shared" si="24"/>
        <v/>
      </c>
      <c r="U121" s="83" t="str">
        <f t="shared" si="31"/>
        <v/>
      </c>
      <c r="V121" s="83" t="str">
        <f t="shared" si="32"/>
        <v/>
      </c>
      <c r="W121" s="83" t="e">
        <f t="shared" si="25"/>
        <v>#VALUE!</v>
      </c>
      <c r="X121" s="83" t="str">
        <f t="shared" si="26"/>
        <v/>
      </c>
      <c r="Y121" s="83" t="str">
        <f t="shared" ref="Y121:Y184" si="40">IF(P121="","",IF(P121=0,0,(Y122+X121)))</f>
        <v/>
      </c>
      <c r="Z121" s="83" t="str">
        <f t="shared" si="27"/>
        <v/>
      </c>
      <c r="AA121" s="83" t="str">
        <f t="shared" si="28"/>
        <v/>
      </c>
      <c r="AB121" s="83" t="str">
        <f t="shared" si="29"/>
        <v/>
      </c>
      <c r="AC121" s="72"/>
      <c r="AD121" s="73"/>
      <c r="AE121" s="72"/>
    </row>
    <row r="122" spans="1:31" x14ac:dyDescent="0.25">
      <c r="A122" s="72"/>
      <c r="B122" s="76">
        <v>106</v>
      </c>
      <c r="C122" s="52"/>
      <c r="D122" s="52"/>
      <c r="E122" s="52"/>
      <c r="F122" s="52"/>
      <c r="G122" s="52"/>
      <c r="H122" s="52"/>
      <c r="I122" s="83" t="str">
        <f t="shared" si="33"/>
        <v/>
      </c>
      <c r="J122" s="76" t="str">
        <f t="shared" si="36"/>
        <v/>
      </c>
      <c r="K122" s="76" t="str">
        <f>IF(J122="","",IF(#REF!-J122&lt;=$C$10/IF($A$12=1,1,10),"ABOVE",IF(#REF!-J122&lt;=($C$14+$C$10/IF($A$12=1,1,10)),"CHAM","BELOW")))</f>
        <v/>
      </c>
      <c r="L122" s="76" t="str">
        <f t="shared" si="37"/>
        <v/>
      </c>
      <c r="M122" s="83" t="str">
        <f t="shared" si="34"/>
        <v/>
      </c>
      <c r="N122" s="83" t="str">
        <f t="shared" si="35"/>
        <v/>
      </c>
      <c r="O122" s="83" t="str">
        <f t="shared" si="21"/>
        <v/>
      </c>
      <c r="P122" s="76" t="str">
        <f t="shared" si="30"/>
        <v/>
      </c>
      <c r="Q122" s="76" t="str">
        <f t="shared" si="22"/>
        <v/>
      </c>
      <c r="R122" s="76" t="str">
        <f t="shared" si="39"/>
        <v/>
      </c>
      <c r="S122" s="83" t="str">
        <f t="shared" si="23"/>
        <v/>
      </c>
      <c r="T122" s="83" t="str">
        <f t="shared" si="24"/>
        <v/>
      </c>
      <c r="U122" s="83" t="str">
        <f t="shared" si="31"/>
        <v/>
      </c>
      <c r="V122" s="83" t="str">
        <f t="shared" si="32"/>
        <v/>
      </c>
      <c r="W122" s="83" t="e">
        <f t="shared" si="25"/>
        <v>#VALUE!</v>
      </c>
      <c r="X122" s="83" t="str">
        <f t="shared" si="26"/>
        <v/>
      </c>
      <c r="Y122" s="83" t="str">
        <f t="shared" si="40"/>
        <v/>
      </c>
      <c r="Z122" s="83" t="str">
        <f t="shared" si="27"/>
        <v/>
      </c>
      <c r="AA122" s="83" t="str">
        <f t="shared" si="28"/>
        <v/>
      </c>
      <c r="AB122" s="83" t="str">
        <f t="shared" si="29"/>
        <v/>
      </c>
      <c r="AC122" s="72"/>
      <c r="AD122" s="73"/>
      <c r="AE122" s="72"/>
    </row>
    <row r="123" spans="1:31" x14ac:dyDescent="0.25">
      <c r="A123" s="72"/>
      <c r="B123" s="76">
        <v>107</v>
      </c>
      <c r="C123" s="52"/>
      <c r="D123" s="52"/>
      <c r="E123" s="52"/>
      <c r="F123" s="52"/>
      <c r="G123" s="52"/>
      <c r="H123" s="52"/>
      <c r="I123" s="83" t="str">
        <f t="shared" si="33"/>
        <v/>
      </c>
      <c r="J123" s="76" t="str">
        <f t="shared" si="36"/>
        <v/>
      </c>
      <c r="K123" s="76" t="str">
        <f>IF(J123="","",IF(#REF!-J123&lt;=$C$10/IF($A$12=1,1,10),"ABOVE",IF(#REF!-J123&lt;=($C$14+$C$10/IF($A$12=1,1,10)),"CHAM","BELOW")))</f>
        <v/>
      </c>
      <c r="L123" s="76" t="str">
        <f t="shared" si="37"/>
        <v/>
      </c>
      <c r="M123" s="83" t="str">
        <f t="shared" si="34"/>
        <v/>
      </c>
      <c r="N123" s="83" t="str">
        <f t="shared" si="35"/>
        <v/>
      </c>
      <c r="O123" s="83" t="str">
        <f t="shared" si="21"/>
        <v/>
      </c>
      <c r="P123" s="76" t="str">
        <f t="shared" si="30"/>
        <v/>
      </c>
      <c r="Q123" s="76" t="str">
        <f t="shared" si="22"/>
        <v/>
      </c>
      <c r="R123" s="76" t="str">
        <f t="shared" si="39"/>
        <v/>
      </c>
      <c r="S123" s="83" t="str">
        <f t="shared" si="23"/>
        <v/>
      </c>
      <c r="T123" s="83" t="str">
        <f t="shared" si="24"/>
        <v/>
      </c>
      <c r="U123" s="83" t="str">
        <f t="shared" si="31"/>
        <v/>
      </c>
      <c r="V123" s="83" t="str">
        <f t="shared" si="32"/>
        <v/>
      </c>
      <c r="W123" s="83" t="e">
        <f t="shared" si="25"/>
        <v>#VALUE!</v>
      </c>
      <c r="X123" s="83" t="str">
        <f t="shared" si="26"/>
        <v/>
      </c>
      <c r="Y123" s="83" t="str">
        <f t="shared" si="40"/>
        <v/>
      </c>
      <c r="Z123" s="83" t="str">
        <f t="shared" si="27"/>
        <v/>
      </c>
      <c r="AA123" s="83" t="str">
        <f t="shared" si="28"/>
        <v/>
      </c>
      <c r="AB123" s="83" t="str">
        <f t="shared" si="29"/>
        <v/>
      </c>
      <c r="AC123" s="72"/>
      <c r="AD123" s="73"/>
      <c r="AE123" s="72"/>
    </row>
    <row r="124" spans="1:31" x14ac:dyDescent="0.25">
      <c r="A124" s="72"/>
      <c r="B124" s="76">
        <v>108</v>
      </c>
      <c r="C124" s="52"/>
      <c r="D124" s="52"/>
      <c r="E124" s="52"/>
      <c r="F124" s="52"/>
      <c r="G124" s="52"/>
      <c r="H124" s="52"/>
      <c r="I124" s="83" t="str">
        <f t="shared" si="33"/>
        <v/>
      </c>
      <c r="J124" s="76" t="str">
        <f t="shared" si="36"/>
        <v/>
      </c>
      <c r="K124" s="76" t="str">
        <f>IF(J124="","",IF(#REF!-J124&lt;=$C$10/IF($A$12=1,1,10),"ABOVE",IF(#REF!-J124&lt;=($C$14+$C$10/IF($A$12=1,1,10)),"CHAM","BELOW")))</f>
        <v/>
      </c>
      <c r="L124" s="76" t="str">
        <f t="shared" si="37"/>
        <v/>
      </c>
      <c r="M124" s="83" t="str">
        <f t="shared" si="34"/>
        <v/>
      </c>
      <c r="N124" s="83" t="str">
        <f t="shared" si="35"/>
        <v/>
      </c>
      <c r="O124" s="83" t="str">
        <f t="shared" si="21"/>
        <v/>
      </c>
      <c r="P124" s="76" t="str">
        <f t="shared" si="30"/>
        <v/>
      </c>
      <c r="Q124" s="76" t="str">
        <f t="shared" si="22"/>
        <v/>
      </c>
      <c r="R124" s="76" t="str">
        <f t="shared" si="39"/>
        <v/>
      </c>
      <c r="S124" s="83" t="str">
        <f t="shared" si="23"/>
        <v/>
      </c>
      <c r="T124" s="83" t="str">
        <f t="shared" si="24"/>
        <v/>
      </c>
      <c r="U124" s="83" t="str">
        <f t="shared" si="31"/>
        <v/>
      </c>
      <c r="V124" s="83" t="str">
        <f t="shared" si="32"/>
        <v/>
      </c>
      <c r="W124" s="83" t="e">
        <f t="shared" si="25"/>
        <v>#VALUE!</v>
      </c>
      <c r="X124" s="83" t="str">
        <f t="shared" si="26"/>
        <v/>
      </c>
      <c r="Y124" s="83" t="str">
        <f t="shared" si="40"/>
        <v/>
      </c>
      <c r="Z124" s="83" t="str">
        <f t="shared" si="27"/>
        <v/>
      </c>
      <c r="AA124" s="83" t="str">
        <f t="shared" si="28"/>
        <v/>
      </c>
      <c r="AB124" s="83" t="str">
        <f t="shared" si="29"/>
        <v/>
      </c>
      <c r="AC124" s="72"/>
      <c r="AD124" s="73"/>
      <c r="AE124" s="72"/>
    </row>
    <row r="125" spans="1:31" x14ac:dyDescent="0.25">
      <c r="A125" s="72"/>
      <c r="B125" s="76">
        <v>109</v>
      </c>
      <c r="C125" s="52"/>
      <c r="D125" s="52"/>
      <c r="E125" s="52"/>
      <c r="F125" s="52"/>
      <c r="G125" s="52"/>
      <c r="H125" s="52"/>
      <c r="I125" s="83" t="str">
        <f t="shared" si="33"/>
        <v/>
      </c>
      <c r="J125" s="76" t="str">
        <f t="shared" si="36"/>
        <v/>
      </c>
      <c r="K125" s="76" t="str">
        <f>IF(J125="","",IF(#REF!-J125&lt;=$C$10/IF($A$12=1,1,10),"ABOVE",IF(#REF!-J125&lt;=($C$14+$C$10/IF($A$12=1,1,10)),"CHAM","BELOW")))</f>
        <v/>
      </c>
      <c r="L125" s="76" t="str">
        <f t="shared" si="37"/>
        <v/>
      </c>
      <c r="M125" s="83" t="str">
        <f t="shared" si="34"/>
        <v/>
      </c>
      <c r="N125" s="83" t="str">
        <f t="shared" si="35"/>
        <v/>
      </c>
      <c r="O125" s="83" t="str">
        <f t="shared" si="21"/>
        <v/>
      </c>
      <c r="P125" s="76" t="str">
        <f t="shared" si="30"/>
        <v/>
      </c>
      <c r="Q125" s="76" t="str">
        <f t="shared" si="22"/>
        <v/>
      </c>
      <c r="R125" s="76" t="str">
        <f t="shared" si="39"/>
        <v/>
      </c>
      <c r="S125" s="83" t="str">
        <f t="shared" si="23"/>
        <v/>
      </c>
      <c r="T125" s="83" t="str">
        <f t="shared" si="24"/>
        <v/>
      </c>
      <c r="U125" s="83" t="str">
        <f t="shared" si="31"/>
        <v/>
      </c>
      <c r="V125" s="83" t="str">
        <f t="shared" si="32"/>
        <v/>
      </c>
      <c r="W125" s="83" t="e">
        <f t="shared" si="25"/>
        <v>#VALUE!</v>
      </c>
      <c r="X125" s="83" t="str">
        <f t="shared" si="26"/>
        <v/>
      </c>
      <c r="Y125" s="83" t="str">
        <f t="shared" si="40"/>
        <v/>
      </c>
      <c r="Z125" s="83" t="str">
        <f t="shared" si="27"/>
        <v/>
      </c>
      <c r="AA125" s="83" t="str">
        <f t="shared" si="28"/>
        <v/>
      </c>
      <c r="AB125" s="83" t="str">
        <f t="shared" si="29"/>
        <v/>
      </c>
      <c r="AC125" s="72"/>
      <c r="AD125" s="73"/>
      <c r="AE125" s="72"/>
    </row>
    <row r="126" spans="1:31" x14ac:dyDescent="0.25">
      <c r="A126" s="72"/>
      <c r="B126" s="76">
        <v>110</v>
      </c>
      <c r="C126" s="52"/>
      <c r="D126" s="52"/>
      <c r="E126" s="52"/>
      <c r="F126" s="52"/>
      <c r="G126" s="52"/>
      <c r="H126" s="52"/>
      <c r="I126" s="83" t="str">
        <f t="shared" si="33"/>
        <v/>
      </c>
      <c r="J126" s="76" t="str">
        <f t="shared" si="36"/>
        <v/>
      </c>
      <c r="K126" s="76" t="str">
        <f>IF(J126="","",IF(#REF!-J126&lt;=$C$10/IF($A$12=1,1,10),"ABOVE",IF(#REF!-J126&lt;=($C$14+$C$10/IF($A$12=1,1,10)),"CHAM","BELOW")))</f>
        <v/>
      </c>
      <c r="L126" s="76" t="str">
        <f t="shared" si="37"/>
        <v/>
      </c>
      <c r="M126" s="83" t="str">
        <f t="shared" si="34"/>
        <v/>
      </c>
      <c r="N126" s="83" t="str">
        <f t="shared" si="35"/>
        <v/>
      </c>
      <c r="O126" s="83" t="str">
        <f t="shared" si="21"/>
        <v/>
      </c>
      <c r="P126" s="76" t="str">
        <f t="shared" si="30"/>
        <v/>
      </c>
      <c r="Q126" s="76" t="str">
        <f t="shared" si="22"/>
        <v/>
      </c>
      <c r="R126" s="76" t="str">
        <f t="shared" si="39"/>
        <v/>
      </c>
      <c r="S126" s="83" t="str">
        <f t="shared" si="23"/>
        <v/>
      </c>
      <c r="T126" s="83" t="str">
        <f t="shared" si="24"/>
        <v/>
      </c>
      <c r="U126" s="83" t="str">
        <f t="shared" si="31"/>
        <v/>
      </c>
      <c r="V126" s="83" t="str">
        <f t="shared" si="32"/>
        <v/>
      </c>
      <c r="W126" s="83" t="e">
        <f t="shared" si="25"/>
        <v>#VALUE!</v>
      </c>
      <c r="X126" s="83" t="str">
        <f t="shared" si="26"/>
        <v/>
      </c>
      <c r="Y126" s="83" t="str">
        <f t="shared" si="40"/>
        <v/>
      </c>
      <c r="Z126" s="83" t="str">
        <f t="shared" si="27"/>
        <v/>
      </c>
      <c r="AA126" s="83" t="str">
        <f t="shared" si="28"/>
        <v/>
      </c>
      <c r="AB126" s="83" t="str">
        <f t="shared" si="29"/>
        <v/>
      </c>
      <c r="AC126" s="72"/>
      <c r="AD126" s="73"/>
      <c r="AE126" s="72"/>
    </row>
    <row r="127" spans="1:31" x14ac:dyDescent="0.25">
      <c r="A127" s="72"/>
      <c r="B127" s="76">
        <v>111</v>
      </c>
      <c r="C127" s="52"/>
      <c r="D127" s="52"/>
      <c r="E127" s="52"/>
      <c r="F127" s="52"/>
      <c r="G127" s="52"/>
      <c r="H127" s="52"/>
      <c r="I127" s="83" t="str">
        <f t="shared" si="33"/>
        <v/>
      </c>
      <c r="J127" s="76" t="str">
        <f t="shared" si="36"/>
        <v/>
      </c>
      <c r="K127" s="76" t="str">
        <f>IF(J127="","",IF(#REF!-J127&lt;=$C$10/IF($A$12=1,1,10),"ABOVE",IF(#REF!-J127&lt;=($C$14+$C$10/IF($A$12=1,1,10)),"CHAM","BELOW")))</f>
        <v/>
      </c>
      <c r="L127" s="76" t="str">
        <f t="shared" si="37"/>
        <v/>
      </c>
      <c r="M127" s="83" t="str">
        <f t="shared" si="34"/>
        <v/>
      </c>
      <c r="N127" s="83" t="str">
        <f t="shared" si="35"/>
        <v/>
      </c>
      <c r="O127" s="83" t="str">
        <f t="shared" si="21"/>
        <v/>
      </c>
      <c r="P127" s="76" t="str">
        <f t="shared" si="30"/>
        <v/>
      </c>
      <c r="Q127" s="76" t="str">
        <f t="shared" si="22"/>
        <v/>
      </c>
      <c r="R127" s="76" t="str">
        <f t="shared" si="39"/>
        <v/>
      </c>
      <c r="S127" s="83" t="str">
        <f t="shared" si="23"/>
        <v/>
      </c>
      <c r="T127" s="83" t="str">
        <f t="shared" si="24"/>
        <v/>
      </c>
      <c r="U127" s="83" t="str">
        <f t="shared" si="31"/>
        <v/>
      </c>
      <c r="V127" s="83" t="str">
        <f t="shared" si="32"/>
        <v/>
      </c>
      <c r="W127" s="83" t="e">
        <f t="shared" si="25"/>
        <v>#VALUE!</v>
      </c>
      <c r="X127" s="83" t="str">
        <f t="shared" si="26"/>
        <v/>
      </c>
      <c r="Y127" s="83" t="str">
        <f t="shared" si="40"/>
        <v/>
      </c>
      <c r="Z127" s="83" t="str">
        <f t="shared" si="27"/>
        <v/>
      </c>
      <c r="AA127" s="83" t="str">
        <f t="shared" si="28"/>
        <v/>
      </c>
      <c r="AB127" s="83" t="str">
        <f t="shared" si="29"/>
        <v/>
      </c>
      <c r="AC127" s="72"/>
      <c r="AD127" s="73"/>
      <c r="AE127" s="72"/>
    </row>
    <row r="128" spans="1:31" x14ac:dyDescent="0.25">
      <c r="A128" s="72"/>
      <c r="B128" s="76">
        <v>112</v>
      </c>
      <c r="C128" s="52"/>
      <c r="D128" s="52"/>
      <c r="E128" s="52"/>
      <c r="F128" s="52"/>
      <c r="G128" s="52"/>
      <c r="H128" s="52"/>
      <c r="I128" s="83" t="str">
        <f t="shared" si="33"/>
        <v/>
      </c>
      <c r="J128" s="76" t="str">
        <f t="shared" si="36"/>
        <v/>
      </c>
      <c r="K128" s="76" t="str">
        <f>IF(J128="","",IF(#REF!-J128&lt;=$C$10/IF($A$12=1,1,10),"ABOVE",IF(#REF!-J128&lt;=($C$14+$C$10/IF($A$12=1,1,10)),"CHAM","BELOW")))</f>
        <v/>
      </c>
      <c r="L128" s="76" t="str">
        <f t="shared" si="37"/>
        <v/>
      </c>
      <c r="M128" s="83" t="str">
        <f t="shared" si="34"/>
        <v/>
      </c>
      <c r="N128" s="83" t="str">
        <f t="shared" si="35"/>
        <v/>
      </c>
      <c r="O128" s="83" t="str">
        <f t="shared" si="21"/>
        <v/>
      </c>
      <c r="P128" s="76" t="str">
        <f t="shared" si="30"/>
        <v/>
      </c>
      <c r="Q128" s="76" t="str">
        <f t="shared" si="22"/>
        <v/>
      </c>
      <c r="R128" s="76" t="str">
        <f t="shared" si="39"/>
        <v/>
      </c>
      <c r="S128" s="83" t="str">
        <f t="shared" si="23"/>
        <v/>
      </c>
      <c r="T128" s="83" t="str">
        <f t="shared" si="24"/>
        <v/>
      </c>
      <c r="U128" s="83" t="str">
        <f t="shared" si="31"/>
        <v/>
      </c>
      <c r="V128" s="83" t="str">
        <f t="shared" si="32"/>
        <v/>
      </c>
      <c r="W128" s="83" t="e">
        <f t="shared" si="25"/>
        <v>#VALUE!</v>
      </c>
      <c r="X128" s="83" t="str">
        <f t="shared" si="26"/>
        <v/>
      </c>
      <c r="Y128" s="83" t="str">
        <f t="shared" si="40"/>
        <v/>
      </c>
      <c r="Z128" s="83" t="str">
        <f t="shared" si="27"/>
        <v/>
      </c>
      <c r="AA128" s="83" t="str">
        <f t="shared" si="28"/>
        <v/>
      </c>
      <c r="AB128" s="83" t="str">
        <f t="shared" si="29"/>
        <v/>
      </c>
      <c r="AC128" s="72"/>
      <c r="AD128" s="73"/>
      <c r="AE128" s="72"/>
    </row>
    <row r="129" spans="1:31" x14ac:dyDescent="0.25">
      <c r="A129" s="72"/>
      <c r="B129" s="76">
        <v>113</v>
      </c>
      <c r="C129" s="52"/>
      <c r="D129" s="52"/>
      <c r="E129" s="52"/>
      <c r="F129" s="52"/>
      <c r="G129" s="52"/>
      <c r="H129" s="52"/>
      <c r="I129" s="83" t="str">
        <f t="shared" si="33"/>
        <v/>
      </c>
      <c r="J129" s="76" t="str">
        <f t="shared" si="36"/>
        <v/>
      </c>
      <c r="K129" s="76" t="str">
        <f>IF(J129="","",IF(#REF!-J129&lt;=$C$10/IF($A$12=1,1,10),"ABOVE",IF(#REF!-J129&lt;=($C$14+$C$10/IF($A$12=1,1,10)),"CHAM","BELOW")))</f>
        <v/>
      </c>
      <c r="L129" s="76" t="str">
        <f t="shared" si="37"/>
        <v/>
      </c>
      <c r="M129" s="83" t="str">
        <f t="shared" si="34"/>
        <v/>
      </c>
      <c r="N129" s="83" t="str">
        <f t="shared" si="35"/>
        <v/>
      </c>
      <c r="O129" s="83" t="str">
        <f t="shared" si="21"/>
        <v/>
      </c>
      <c r="P129" s="76" t="str">
        <f t="shared" si="30"/>
        <v/>
      </c>
      <c r="Q129" s="76" t="str">
        <f t="shared" si="22"/>
        <v/>
      </c>
      <c r="R129" s="76" t="str">
        <f t="shared" si="39"/>
        <v/>
      </c>
      <c r="S129" s="83" t="str">
        <f t="shared" si="23"/>
        <v/>
      </c>
      <c r="T129" s="83" t="str">
        <f t="shared" si="24"/>
        <v/>
      </c>
      <c r="U129" s="83" t="str">
        <f t="shared" si="31"/>
        <v/>
      </c>
      <c r="V129" s="83" t="str">
        <f t="shared" si="32"/>
        <v/>
      </c>
      <c r="W129" s="83" t="e">
        <f t="shared" si="25"/>
        <v>#VALUE!</v>
      </c>
      <c r="X129" s="83" t="str">
        <f t="shared" si="26"/>
        <v/>
      </c>
      <c r="Y129" s="83" t="str">
        <f t="shared" si="40"/>
        <v/>
      </c>
      <c r="Z129" s="83" t="str">
        <f t="shared" si="27"/>
        <v/>
      </c>
      <c r="AA129" s="83" t="str">
        <f t="shared" si="28"/>
        <v/>
      </c>
      <c r="AB129" s="83" t="str">
        <f t="shared" si="29"/>
        <v/>
      </c>
      <c r="AC129" s="72"/>
      <c r="AD129" s="73"/>
      <c r="AE129" s="72"/>
    </row>
    <row r="130" spans="1:31" x14ac:dyDescent="0.25">
      <c r="A130" s="72"/>
      <c r="B130" s="76">
        <v>114</v>
      </c>
      <c r="C130" s="52"/>
      <c r="D130" s="52"/>
      <c r="E130" s="52"/>
      <c r="F130" s="52"/>
      <c r="G130" s="52"/>
      <c r="H130" s="52"/>
      <c r="I130" s="83" t="str">
        <f t="shared" si="33"/>
        <v/>
      </c>
      <c r="J130" s="76" t="str">
        <f t="shared" si="36"/>
        <v/>
      </c>
      <c r="K130" s="76" t="str">
        <f>IF(J130="","",IF(#REF!-J130&lt;=$C$10/IF($A$12=1,1,10),"ABOVE",IF(#REF!-J130&lt;=($C$14+$C$10/IF($A$12=1,1,10)),"CHAM","BELOW")))</f>
        <v/>
      </c>
      <c r="L130" s="76" t="str">
        <f t="shared" si="37"/>
        <v/>
      </c>
      <c r="M130" s="83" t="str">
        <f t="shared" si="34"/>
        <v/>
      </c>
      <c r="N130" s="83" t="str">
        <f t="shared" si="35"/>
        <v/>
      </c>
      <c r="O130" s="83" t="str">
        <f t="shared" si="21"/>
        <v/>
      </c>
      <c r="P130" s="76" t="str">
        <f t="shared" si="30"/>
        <v/>
      </c>
      <c r="Q130" s="76" t="str">
        <f t="shared" si="22"/>
        <v/>
      </c>
      <c r="R130" s="76" t="str">
        <f>IF(P130="","",IF(Q130="ABOVE",0,IF(Q130="BELOW",0,IF(R129&gt;=1,R129+1,1))))</f>
        <v/>
      </c>
      <c r="S130" s="83" t="str">
        <f t="shared" si="23"/>
        <v/>
      </c>
      <c r="T130" s="83" t="str">
        <f t="shared" si="24"/>
        <v/>
      </c>
      <c r="U130" s="83" t="str">
        <f t="shared" si="31"/>
        <v/>
      </c>
      <c r="V130" s="83" t="str">
        <f t="shared" si="32"/>
        <v/>
      </c>
      <c r="W130" s="83" t="e">
        <f t="shared" si="25"/>
        <v>#VALUE!</v>
      </c>
      <c r="X130" s="83" t="str">
        <f t="shared" si="26"/>
        <v/>
      </c>
      <c r="Y130" s="83" t="str">
        <f t="shared" si="40"/>
        <v/>
      </c>
      <c r="Z130" s="83" t="str">
        <f t="shared" si="27"/>
        <v/>
      </c>
      <c r="AA130" s="83" t="str">
        <f t="shared" si="28"/>
        <v/>
      </c>
      <c r="AB130" s="83" t="str">
        <f t="shared" si="29"/>
        <v/>
      </c>
      <c r="AC130" s="72"/>
      <c r="AD130" s="73"/>
      <c r="AE130" s="72"/>
    </row>
    <row r="131" spans="1:31" x14ac:dyDescent="0.25">
      <c r="A131" s="72"/>
      <c r="B131" s="76">
        <v>115</v>
      </c>
      <c r="C131" s="52"/>
      <c r="D131" s="52"/>
      <c r="E131" s="52"/>
      <c r="F131" s="52"/>
      <c r="G131" s="52"/>
      <c r="H131" s="52"/>
      <c r="I131" s="83" t="str">
        <f t="shared" si="33"/>
        <v/>
      </c>
      <c r="J131" s="76" t="str">
        <f t="shared" si="36"/>
        <v/>
      </c>
      <c r="K131" s="76" t="str">
        <f>IF(J131="","",IF(#REF!-J131&lt;=$C$10/IF($A$12=1,1,10),"ABOVE",IF(#REF!-J131&lt;=($C$14+$C$10/IF($A$12=1,1,10)),"CHAM","BELOW")))</f>
        <v/>
      </c>
      <c r="L131" s="76" t="str">
        <f t="shared" si="37"/>
        <v/>
      </c>
      <c r="M131" s="83" t="str">
        <f t="shared" si="34"/>
        <v/>
      </c>
      <c r="N131" s="83" t="str">
        <f t="shared" si="35"/>
        <v/>
      </c>
      <c r="O131" s="83" t="str">
        <f t="shared" si="21"/>
        <v/>
      </c>
      <c r="P131" s="76" t="str">
        <f t="shared" si="30"/>
        <v/>
      </c>
      <c r="Q131" s="76" t="str">
        <f t="shared" si="22"/>
        <v/>
      </c>
      <c r="R131" s="76" t="str">
        <f t="shared" ref="R131:R194" si="41">IF(P131="","",IF(Q131="ABOVE",0,IF(Q131="BELOW",0,IF(R130&gt;=1,R130+1,1))))</f>
        <v/>
      </c>
      <c r="S131" s="83" t="str">
        <f t="shared" si="23"/>
        <v/>
      </c>
      <c r="T131" s="83" t="str">
        <f t="shared" si="24"/>
        <v/>
      </c>
      <c r="U131" s="83" t="str">
        <f t="shared" si="31"/>
        <v/>
      </c>
      <c r="V131" s="83" t="str">
        <f t="shared" si="32"/>
        <v/>
      </c>
      <c r="W131" s="83" t="e">
        <f t="shared" si="25"/>
        <v>#VALUE!</v>
      </c>
      <c r="X131" s="83" t="str">
        <f t="shared" si="26"/>
        <v/>
      </c>
      <c r="Y131" s="83" t="str">
        <f t="shared" si="40"/>
        <v/>
      </c>
      <c r="Z131" s="83" t="str">
        <f t="shared" si="27"/>
        <v/>
      </c>
      <c r="AA131" s="83" t="str">
        <f t="shared" si="28"/>
        <v/>
      </c>
      <c r="AB131" s="83" t="str">
        <f t="shared" si="29"/>
        <v/>
      </c>
      <c r="AC131" s="72"/>
      <c r="AD131" s="73"/>
      <c r="AE131" s="72"/>
    </row>
    <row r="132" spans="1:31" x14ac:dyDescent="0.25">
      <c r="A132" s="72"/>
      <c r="B132" s="76">
        <v>116</v>
      </c>
      <c r="C132" s="52"/>
      <c r="D132" s="52"/>
      <c r="E132" s="52"/>
      <c r="F132" s="52"/>
      <c r="G132" s="52"/>
      <c r="H132" s="52"/>
      <c r="I132" s="83" t="str">
        <f t="shared" si="33"/>
        <v/>
      </c>
      <c r="J132" s="76" t="str">
        <f t="shared" si="36"/>
        <v/>
      </c>
      <c r="K132" s="76" t="str">
        <f>IF(J132="","",IF(#REF!-J132&lt;=$C$10/IF($A$12=1,1,10),"ABOVE",IF(#REF!-J132&lt;=($C$14+$C$10/IF($A$12=1,1,10)),"CHAM","BELOW")))</f>
        <v/>
      </c>
      <c r="L132" s="76" t="str">
        <f t="shared" si="37"/>
        <v/>
      </c>
      <c r="M132" s="83" t="str">
        <f t="shared" si="34"/>
        <v/>
      </c>
      <c r="N132" s="83" t="str">
        <f t="shared" si="35"/>
        <v/>
      </c>
      <c r="O132" s="83" t="str">
        <f t="shared" si="21"/>
        <v/>
      </c>
      <c r="P132" s="76" t="str">
        <f t="shared" si="30"/>
        <v/>
      </c>
      <c r="Q132" s="76" t="str">
        <f t="shared" si="22"/>
        <v/>
      </c>
      <c r="R132" s="76" t="str">
        <f t="shared" si="41"/>
        <v/>
      </c>
      <c r="S132" s="83" t="str">
        <f t="shared" si="23"/>
        <v/>
      </c>
      <c r="T132" s="83" t="str">
        <f t="shared" si="24"/>
        <v/>
      </c>
      <c r="U132" s="83" t="str">
        <f t="shared" si="31"/>
        <v/>
      </c>
      <c r="V132" s="83" t="str">
        <f t="shared" si="32"/>
        <v/>
      </c>
      <c r="W132" s="83" t="e">
        <f t="shared" si="25"/>
        <v>#VALUE!</v>
      </c>
      <c r="X132" s="83" t="str">
        <f t="shared" si="26"/>
        <v/>
      </c>
      <c r="Y132" s="83" t="str">
        <f t="shared" si="40"/>
        <v/>
      </c>
      <c r="Z132" s="83" t="str">
        <f t="shared" si="27"/>
        <v/>
      </c>
      <c r="AA132" s="83" t="str">
        <f t="shared" si="28"/>
        <v/>
      </c>
      <c r="AB132" s="83" t="str">
        <f t="shared" si="29"/>
        <v/>
      </c>
      <c r="AC132" s="72"/>
      <c r="AD132" s="73"/>
      <c r="AE132" s="72"/>
    </row>
    <row r="133" spans="1:31" x14ac:dyDescent="0.25">
      <c r="A133" s="72"/>
      <c r="B133" s="76"/>
      <c r="C133" s="52"/>
      <c r="D133" s="52"/>
      <c r="E133" s="52"/>
      <c r="F133" s="52"/>
      <c r="G133" s="52"/>
      <c r="H133" s="52"/>
      <c r="I133" s="83" t="str">
        <f t="shared" si="33"/>
        <v/>
      </c>
      <c r="J133" s="76" t="str">
        <f t="shared" si="36"/>
        <v/>
      </c>
      <c r="K133" s="76" t="str">
        <f>IF(J133="","",IF(#REF!-J133&lt;=$C$10/IF($A$12=1,1,10),"ABOVE",IF(#REF!-J133&lt;=($C$14+$C$10/IF($A$12=1,1,10)),"CHAM","BELOW")))</f>
        <v/>
      </c>
      <c r="L133" s="76" t="str">
        <f t="shared" si="37"/>
        <v/>
      </c>
      <c r="M133" s="83" t="str">
        <f t="shared" si="34"/>
        <v/>
      </c>
      <c r="N133" s="83" t="str">
        <f t="shared" si="35"/>
        <v/>
      </c>
      <c r="O133" s="83" t="str">
        <f t="shared" si="21"/>
        <v/>
      </c>
      <c r="P133" s="76" t="str">
        <f t="shared" si="30"/>
        <v/>
      </c>
      <c r="Q133" s="76" t="str">
        <f t="shared" si="22"/>
        <v/>
      </c>
      <c r="R133" s="76" t="str">
        <f t="shared" si="41"/>
        <v/>
      </c>
      <c r="S133" s="83" t="str">
        <f t="shared" si="23"/>
        <v/>
      </c>
      <c r="T133" s="83" t="str">
        <f t="shared" si="24"/>
        <v/>
      </c>
      <c r="U133" s="83" t="str">
        <f t="shared" si="31"/>
        <v/>
      </c>
      <c r="V133" s="83" t="str">
        <f t="shared" si="32"/>
        <v/>
      </c>
      <c r="W133" s="83" t="e">
        <f t="shared" si="25"/>
        <v>#VALUE!</v>
      </c>
      <c r="X133" s="83" t="str">
        <f t="shared" si="26"/>
        <v/>
      </c>
      <c r="Y133" s="83" t="str">
        <f t="shared" si="40"/>
        <v/>
      </c>
      <c r="Z133" s="83" t="str">
        <f t="shared" si="27"/>
        <v/>
      </c>
      <c r="AA133" s="83" t="str">
        <f t="shared" si="28"/>
        <v/>
      </c>
      <c r="AB133" s="83" t="str">
        <f t="shared" si="29"/>
        <v/>
      </c>
      <c r="AC133" s="72"/>
      <c r="AD133" s="73"/>
      <c r="AE133" s="72"/>
    </row>
    <row r="134" spans="1:31" x14ac:dyDescent="0.25">
      <c r="A134" s="72"/>
      <c r="B134" s="76"/>
      <c r="C134" s="52"/>
      <c r="D134" s="52"/>
      <c r="E134" s="52"/>
      <c r="F134" s="52"/>
      <c r="G134" s="52"/>
      <c r="H134" s="52"/>
      <c r="I134" s="83" t="str">
        <f t="shared" si="33"/>
        <v/>
      </c>
      <c r="J134" s="76" t="str">
        <f t="shared" si="36"/>
        <v/>
      </c>
      <c r="K134" s="76" t="str">
        <f>IF(J134="","",IF(#REF!-J134&lt;=$C$10/IF($A$12=1,1,10),"ABOVE",IF(#REF!-J134&lt;=($C$14+$C$10/IF($A$12=1,1,10)),"CHAM","BELOW")))</f>
        <v/>
      </c>
      <c r="L134" s="76" t="str">
        <f t="shared" si="37"/>
        <v/>
      </c>
      <c r="M134" s="83" t="str">
        <f t="shared" si="34"/>
        <v/>
      </c>
      <c r="N134" s="83" t="str">
        <f t="shared" si="35"/>
        <v/>
      </c>
      <c r="O134" s="83" t="str">
        <f t="shared" si="21"/>
        <v/>
      </c>
      <c r="P134" s="76" t="str">
        <f t="shared" si="30"/>
        <v/>
      </c>
      <c r="Q134" s="76" t="str">
        <f t="shared" si="22"/>
        <v/>
      </c>
      <c r="R134" s="76" t="str">
        <f t="shared" si="41"/>
        <v/>
      </c>
      <c r="S134" s="83" t="str">
        <f t="shared" si="23"/>
        <v/>
      </c>
      <c r="T134" s="83" t="str">
        <f t="shared" si="24"/>
        <v/>
      </c>
      <c r="U134" s="83" t="str">
        <f t="shared" si="31"/>
        <v/>
      </c>
      <c r="V134" s="83" t="str">
        <f t="shared" si="32"/>
        <v/>
      </c>
      <c r="W134" s="83" t="e">
        <f t="shared" si="25"/>
        <v>#VALUE!</v>
      </c>
      <c r="X134" s="83" t="str">
        <f t="shared" si="26"/>
        <v/>
      </c>
      <c r="Y134" s="83" t="str">
        <f t="shared" si="40"/>
        <v/>
      </c>
      <c r="Z134" s="83" t="str">
        <f t="shared" si="27"/>
        <v/>
      </c>
      <c r="AA134" s="83" t="str">
        <f t="shared" si="28"/>
        <v/>
      </c>
      <c r="AB134" s="83" t="str">
        <f t="shared" si="29"/>
        <v/>
      </c>
      <c r="AC134" s="72"/>
      <c r="AD134" s="73"/>
      <c r="AE134" s="72"/>
    </row>
    <row r="135" spans="1:31" x14ac:dyDescent="0.25">
      <c r="A135" s="72"/>
      <c r="B135" s="76"/>
      <c r="C135" s="52"/>
      <c r="D135" s="52"/>
      <c r="E135" s="52"/>
      <c r="F135" s="52"/>
      <c r="G135" s="52"/>
      <c r="H135" s="52"/>
      <c r="I135" s="83" t="str">
        <f t="shared" si="33"/>
        <v/>
      </c>
      <c r="J135" s="76" t="str">
        <f t="shared" si="36"/>
        <v/>
      </c>
      <c r="K135" s="76" t="str">
        <f>IF(J135="","",IF(#REF!-J135&lt;=$C$10/IF($A$12=1,1,10),"ABOVE",IF(#REF!-J135&lt;=($C$14+$C$10/IF($A$12=1,1,10)),"CHAM","BELOW")))</f>
        <v/>
      </c>
      <c r="L135" s="76" t="str">
        <f t="shared" si="37"/>
        <v/>
      </c>
      <c r="M135" s="83" t="str">
        <f t="shared" si="34"/>
        <v/>
      </c>
      <c r="N135" s="83" t="str">
        <f t="shared" si="35"/>
        <v/>
      </c>
      <c r="O135" s="83" t="str">
        <f t="shared" si="21"/>
        <v/>
      </c>
      <c r="P135" s="76" t="str">
        <f t="shared" si="30"/>
        <v/>
      </c>
      <c r="Q135" s="76" t="str">
        <f t="shared" si="22"/>
        <v/>
      </c>
      <c r="R135" s="76" t="str">
        <f t="shared" si="41"/>
        <v/>
      </c>
      <c r="S135" s="83" t="str">
        <f t="shared" si="23"/>
        <v/>
      </c>
      <c r="T135" s="83" t="str">
        <f t="shared" si="24"/>
        <v/>
      </c>
      <c r="U135" s="83" t="str">
        <f t="shared" si="31"/>
        <v/>
      </c>
      <c r="V135" s="83" t="str">
        <f t="shared" si="32"/>
        <v/>
      </c>
      <c r="W135" s="83" t="e">
        <f t="shared" si="25"/>
        <v>#VALUE!</v>
      </c>
      <c r="X135" s="83" t="str">
        <f t="shared" si="26"/>
        <v/>
      </c>
      <c r="Y135" s="83" t="str">
        <f t="shared" si="40"/>
        <v/>
      </c>
      <c r="Z135" s="83" t="str">
        <f t="shared" si="27"/>
        <v/>
      </c>
      <c r="AA135" s="83" t="str">
        <f t="shared" si="28"/>
        <v/>
      </c>
      <c r="AB135" s="83" t="str">
        <f t="shared" si="29"/>
        <v/>
      </c>
      <c r="AC135" s="72"/>
      <c r="AD135" s="73"/>
      <c r="AE135" s="72"/>
    </row>
    <row r="136" spans="1:31" x14ac:dyDescent="0.25">
      <c r="A136" s="72"/>
      <c r="B136" s="76"/>
      <c r="C136" s="52"/>
      <c r="D136" s="52"/>
      <c r="E136" s="52"/>
      <c r="F136" s="52"/>
      <c r="G136" s="52"/>
      <c r="H136" s="52"/>
      <c r="I136" s="83" t="str">
        <f t="shared" si="33"/>
        <v/>
      </c>
      <c r="J136" s="76" t="str">
        <f t="shared" si="36"/>
        <v/>
      </c>
      <c r="K136" s="76" t="str">
        <f>IF(J136="","",IF(#REF!-J136&lt;=$C$10/IF($A$12=1,1,10),"ABOVE",IF(#REF!-J136&lt;=($C$14+$C$10/IF($A$12=1,1,10)),"CHAM","BELOW")))</f>
        <v/>
      </c>
      <c r="L136" s="76" t="str">
        <f t="shared" si="37"/>
        <v/>
      </c>
      <c r="M136" s="83" t="str">
        <f t="shared" si="34"/>
        <v/>
      </c>
      <c r="N136" s="83" t="str">
        <f t="shared" si="35"/>
        <v/>
      </c>
      <c r="O136" s="83" t="str">
        <f t="shared" si="21"/>
        <v/>
      </c>
      <c r="P136" s="76" t="str">
        <f t="shared" si="30"/>
        <v/>
      </c>
      <c r="Q136" s="76" t="str">
        <f t="shared" si="22"/>
        <v/>
      </c>
      <c r="R136" s="76" t="str">
        <f t="shared" si="41"/>
        <v/>
      </c>
      <c r="S136" s="83" t="str">
        <f t="shared" si="23"/>
        <v/>
      </c>
      <c r="T136" s="83" t="str">
        <f t="shared" si="24"/>
        <v/>
      </c>
      <c r="U136" s="83" t="str">
        <f t="shared" si="31"/>
        <v/>
      </c>
      <c r="V136" s="83" t="str">
        <f t="shared" si="32"/>
        <v/>
      </c>
      <c r="W136" s="83" t="e">
        <f t="shared" si="25"/>
        <v>#VALUE!</v>
      </c>
      <c r="X136" s="83" t="str">
        <f t="shared" si="26"/>
        <v/>
      </c>
      <c r="Y136" s="83" t="str">
        <f t="shared" si="40"/>
        <v/>
      </c>
      <c r="Z136" s="83" t="str">
        <f t="shared" si="27"/>
        <v/>
      </c>
      <c r="AA136" s="83" t="str">
        <f t="shared" si="28"/>
        <v/>
      </c>
      <c r="AB136" s="83" t="str">
        <f t="shared" si="29"/>
        <v/>
      </c>
      <c r="AC136" s="72"/>
      <c r="AD136" s="73"/>
      <c r="AE136" s="72"/>
    </row>
    <row r="137" spans="1:31" x14ac:dyDescent="0.25">
      <c r="A137" s="72"/>
      <c r="B137" s="76"/>
      <c r="C137" s="52"/>
      <c r="D137" s="52"/>
      <c r="E137" s="52"/>
      <c r="F137" s="52"/>
      <c r="G137" s="52"/>
      <c r="H137" s="52"/>
      <c r="I137" s="83" t="str">
        <f t="shared" si="33"/>
        <v/>
      </c>
      <c r="J137" s="76" t="str">
        <f t="shared" si="36"/>
        <v/>
      </c>
      <c r="K137" s="76" t="str">
        <f>IF(J137="","",IF(#REF!-J137&lt;=$C$10/IF($A$12=1,1,10),"ABOVE",IF(#REF!-J137&lt;=($C$14+$C$10/IF($A$12=1,1,10)),"CHAM","BELOW")))</f>
        <v/>
      </c>
      <c r="L137" s="76" t="str">
        <f t="shared" si="37"/>
        <v/>
      </c>
      <c r="M137" s="83" t="str">
        <f t="shared" si="34"/>
        <v/>
      </c>
      <c r="N137" s="83" t="str">
        <f t="shared" si="35"/>
        <v/>
      </c>
      <c r="O137" s="83" t="str">
        <f t="shared" si="21"/>
        <v/>
      </c>
      <c r="P137" s="76" t="str">
        <f t="shared" si="30"/>
        <v/>
      </c>
      <c r="Q137" s="76" t="str">
        <f t="shared" si="22"/>
        <v/>
      </c>
      <c r="R137" s="76" t="str">
        <f t="shared" si="41"/>
        <v/>
      </c>
      <c r="S137" s="83" t="str">
        <f t="shared" si="23"/>
        <v/>
      </c>
      <c r="T137" s="83" t="str">
        <f t="shared" si="24"/>
        <v/>
      </c>
      <c r="U137" s="83" t="str">
        <f t="shared" si="31"/>
        <v/>
      </c>
      <c r="V137" s="83" t="str">
        <f t="shared" si="32"/>
        <v/>
      </c>
      <c r="W137" s="83" t="e">
        <f t="shared" si="25"/>
        <v>#VALUE!</v>
      </c>
      <c r="X137" s="83" t="str">
        <f t="shared" si="26"/>
        <v/>
      </c>
      <c r="Y137" s="83" t="str">
        <f t="shared" si="40"/>
        <v/>
      </c>
      <c r="Z137" s="83" t="str">
        <f t="shared" si="27"/>
        <v/>
      </c>
      <c r="AA137" s="83" t="str">
        <f t="shared" si="28"/>
        <v/>
      </c>
      <c r="AB137" s="83" t="str">
        <f t="shared" si="29"/>
        <v/>
      </c>
      <c r="AC137" s="72"/>
      <c r="AD137" s="73"/>
      <c r="AE137" s="72"/>
    </row>
    <row r="138" spans="1:31" x14ac:dyDescent="0.25">
      <c r="A138" s="72"/>
      <c r="B138" s="76"/>
      <c r="C138" s="52"/>
      <c r="D138" s="52"/>
      <c r="E138" s="52"/>
      <c r="F138" s="52"/>
      <c r="G138" s="52"/>
      <c r="H138" s="52"/>
      <c r="I138" s="83" t="str">
        <f t="shared" si="33"/>
        <v/>
      </c>
      <c r="J138" s="76" t="str">
        <f t="shared" si="36"/>
        <v/>
      </c>
      <c r="K138" s="76" t="str">
        <f>IF(J138="","",IF(#REF!-J138&lt;=$C$10/IF($A$12=1,1,10),"ABOVE",IF(#REF!-J138&lt;=($C$14+$C$10/IF($A$12=1,1,10)),"CHAM","BELOW")))</f>
        <v/>
      </c>
      <c r="L138" s="76" t="str">
        <f t="shared" si="37"/>
        <v/>
      </c>
      <c r="M138" s="83" t="str">
        <f t="shared" si="34"/>
        <v/>
      </c>
      <c r="N138" s="83" t="str">
        <f t="shared" si="35"/>
        <v/>
      </c>
      <c r="O138" s="83" t="str">
        <f t="shared" si="21"/>
        <v/>
      </c>
      <c r="P138" s="76" t="str">
        <f t="shared" si="30"/>
        <v/>
      </c>
      <c r="Q138" s="76" t="str">
        <f t="shared" si="22"/>
        <v/>
      </c>
      <c r="R138" s="76" t="str">
        <f t="shared" si="41"/>
        <v/>
      </c>
      <c r="S138" s="83" t="str">
        <f t="shared" si="23"/>
        <v/>
      </c>
      <c r="T138" s="83" t="str">
        <f t="shared" si="24"/>
        <v/>
      </c>
      <c r="U138" s="83" t="str">
        <f t="shared" si="31"/>
        <v/>
      </c>
      <c r="V138" s="83" t="str">
        <f t="shared" si="32"/>
        <v/>
      </c>
      <c r="W138" s="83" t="e">
        <f t="shared" si="25"/>
        <v>#VALUE!</v>
      </c>
      <c r="X138" s="83" t="str">
        <f t="shared" si="26"/>
        <v/>
      </c>
      <c r="Y138" s="83" t="str">
        <f t="shared" si="40"/>
        <v/>
      </c>
      <c r="Z138" s="83" t="str">
        <f t="shared" si="27"/>
        <v/>
      </c>
      <c r="AA138" s="83" t="str">
        <f t="shared" si="28"/>
        <v/>
      </c>
      <c r="AB138" s="83" t="str">
        <f t="shared" si="29"/>
        <v/>
      </c>
      <c r="AC138" s="72"/>
      <c r="AD138" s="73"/>
      <c r="AE138" s="72"/>
    </row>
    <row r="139" spans="1:31" x14ac:dyDescent="0.25">
      <c r="A139" s="72"/>
      <c r="B139" s="76"/>
      <c r="C139" s="52"/>
      <c r="D139" s="52"/>
      <c r="E139" s="52"/>
      <c r="F139" s="52"/>
      <c r="G139" s="52"/>
      <c r="H139" s="52"/>
      <c r="I139" s="83" t="str">
        <f t="shared" si="33"/>
        <v/>
      </c>
      <c r="J139" s="76" t="str">
        <f t="shared" si="36"/>
        <v/>
      </c>
      <c r="K139" s="76" t="str">
        <f>IF(J139="","",IF(#REF!-J139&lt;=$C$10/IF($A$12=1,1,10),"ABOVE",IF(#REF!-J139&lt;=($C$14+$C$10/IF($A$12=1,1,10)),"CHAM","BELOW")))</f>
        <v/>
      </c>
      <c r="L139" s="76" t="str">
        <f t="shared" si="37"/>
        <v/>
      </c>
      <c r="M139" s="83" t="str">
        <f t="shared" si="34"/>
        <v/>
      </c>
      <c r="N139" s="83" t="str">
        <f t="shared" si="35"/>
        <v/>
      </c>
      <c r="O139" s="83" t="str">
        <f t="shared" si="21"/>
        <v/>
      </c>
      <c r="P139" s="76" t="str">
        <f t="shared" si="30"/>
        <v/>
      </c>
      <c r="Q139" s="76" t="str">
        <f t="shared" si="22"/>
        <v/>
      </c>
      <c r="R139" s="76" t="str">
        <f t="shared" si="41"/>
        <v/>
      </c>
      <c r="S139" s="83" t="str">
        <f t="shared" si="23"/>
        <v/>
      </c>
      <c r="T139" s="83" t="str">
        <f t="shared" si="24"/>
        <v/>
      </c>
      <c r="U139" s="83" t="str">
        <f t="shared" si="31"/>
        <v/>
      </c>
      <c r="V139" s="83" t="str">
        <f t="shared" si="32"/>
        <v/>
      </c>
      <c r="W139" s="83" t="e">
        <f t="shared" si="25"/>
        <v>#VALUE!</v>
      </c>
      <c r="X139" s="83" t="str">
        <f t="shared" si="26"/>
        <v/>
      </c>
      <c r="Y139" s="83" t="str">
        <f t="shared" si="40"/>
        <v/>
      </c>
      <c r="Z139" s="83" t="str">
        <f t="shared" si="27"/>
        <v/>
      </c>
      <c r="AA139" s="83" t="str">
        <f t="shared" si="28"/>
        <v/>
      </c>
      <c r="AB139" s="83" t="str">
        <f t="shared" si="29"/>
        <v/>
      </c>
      <c r="AC139" s="72"/>
      <c r="AD139" s="73"/>
      <c r="AE139" s="72"/>
    </row>
    <row r="140" spans="1:31" x14ac:dyDescent="0.25">
      <c r="A140" s="72"/>
      <c r="B140" s="76"/>
      <c r="C140" s="52"/>
      <c r="D140" s="52"/>
      <c r="E140" s="52"/>
      <c r="F140" s="52"/>
      <c r="G140" s="52"/>
      <c r="H140" s="52"/>
      <c r="I140" s="83" t="str">
        <f t="shared" si="33"/>
        <v/>
      </c>
      <c r="J140" s="76" t="str">
        <f t="shared" si="36"/>
        <v/>
      </c>
      <c r="K140" s="76" t="str">
        <f>IF(J140="","",IF(#REF!-J140&lt;=$C$10/IF($A$12=1,1,10),"ABOVE",IF(#REF!-J140&lt;=($C$14+$C$10/IF($A$12=1,1,10)),"CHAM","BELOW")))</f>
        <v/>
      </c>
      <c r="L140" s="76" t="str">
        <f t="shared" si="37"/>
        <v/>
      </c>
      <c r="M140" s="83" t="str">
        <f t="shared" si="34"/>
        <v/>
      </c>
      <c r="N140" s="83" t="str">
        <f t="shared" si="35"/>
        <v/>
      </c>
      <c r="O140" s="83" t="str">
        <f t="shared" si="21"/>
        <v/>
      </c>
      <c r="P140" s="76" t="str">
        <f t="shared" si="30"/>
        <v/>
      </c>
      <c r="Q140" s="76" t="str">
        <f t="shared" si="22"/>
        <v/>
      </c>
      <c r="R140" s="76" t="str">
        <f t="shared" si="41"/>
        <v/>
      </c>
      <c r="S140" s="83" t="str">
        <f t="shared" si="23"/>
        <v/>
      </c>
      <c r="T140" s="83" t="str">
        <f t="shared" si="24"/>
        <v/>
      </c>
      <c r="U140" s="83" t="str">
        <f t="shared" si="31"/>
        <v/>
      </c>
      <c r="V140" s="83" t="str">
        <f t="shared" si="32"/>
        <v/>
      </c>
      <c r="W140" s="83" t="e">
        <f t="shared" si="25"/>
        <v>#VALUE!</v>
      </c>
      <c r="X140" s="83" t="str">
        <f t="shared" si="26"/>
        <v/>
      </c>
      <c r="Y140" s="83" t="str">
        <f t="shared" si="40"/>
        <v/>
      </c>
      <c r="Z140" s="83" t="str">
        <f t="shared" si="27"/>
        <v/>
      </c>
      <c r="AA140" s="83" t="str">
        <f t="shared" si="28"/>
        <v/>
      </c>
      <c r="AB140" s="83" t="str">
        <f t="shared" si="29"/>
        <v/>
      </c>
      <c r="AC140" s="72"/>
      <c r="AD140" s="73"/>
      <c r="AE140" s="72"/>
    </row>
    <row r="141" spans="1:31" x14ac:dyDescent="0.25">
      <c r="A141" s="72"/>
      <c r="B141" s="76"/>
      <c r="C141" s="52"/>
      <c r="D141" s="52"/>
      <c r="E141" s="52"/>
      <c r="F141" s="52"/>
      <c r="G141" s="52"/>
      <c r="H141" s="52"/>
      <c r="I141" s="83" t="str">
        <f t="shared" si="33"/>
        <v/>
      </c>
      <c r="J141" s="76" t="str">
        <f t="shared" si="36"/>
        <v/>
      </c>
      <c r="K141" s="76" t="str">
        <f>IF(J141="","",IF(#REF!-J141&lt;=$C$10/IF($A$12=1,1,10),"ABOVE",IF(#REF!-J141&lt;=($C$14+$C$10/IF($A$12=1,1,10)),"CHAM","BELOW")))</f>
        <v/>
      </c>
      <c r="L141" s="76" t="str">
        <f t="shared" si="37"/>
        <v/>
      </c>
      <c r="M141" s="83" t="str">
        <f t="shared" si="34"/>
        <v/>
      </c>
      <c r="N141" s="83" t="str">
        <f t="shared" si="35"/>
        <v/>
      </c>
      <c r="O141" s="83" t="str">
        <f t="shared" si="21"/>
        <v/>
      </c>
      <c r="P141" s="76" t="str">
        <f t="shared" si="30"/>
        <v/>
      </c>
      <c r="Q141" s="76" t="str">
        <f t="shared" si="22"/>
        <v/>
      </c>
      <c r="R141" s="76" t="str">
        <f t="shared" si="41"/>
        <v/>
      </c>
      <c r="S141" s="83" t="str">
        <f t="shared" si="23"/>
        <v/>
      </c>
      <c r="T141" s="83" t="str">
        <f t="shared" si="24"/>
        <v/>
      </c>
      <c r="U141" s="83" t="str">
        <f t="shared" si="31"/>
        <v/>
      </c>
      <c r="V141" s="83" t="str">
        <f t="shared" si="32"/>
        <v/>
      </c>
      <c r="W141" s="83" t="e">
        <f t="shared" si="25"/>
        <v>#VALUE!</v>
      </c>
      <c r="X141" s="83" t="str">
        <f t="shared" si="26"/>
        <v/>
      </c>
      <c r="Y141" s="83" t="str">
        <f t="shared" si="40"/>
        <v/>
      </c>
      <c r="Z141" s="83" t="str">
        <f t="shared" si="27"/>
        <v/>
      </c>
      <c r="AA141" s="83" t="str">
        <f t="shared" si="28"/>
        <v/>
      </c>
      <c r="AB141" s="83" t="str">
        <f t="shared" si="29"/>
        <v/>
      </c>
      <c r="AC141" s="72"/>
      <c r="AD141" s="73"/>
      <c r="AE141" s="72"/>
    </row>
    <row r="142" spans="1:31" x14ac:dyDescent="0.25">
      <c r="A142" s="72"/>
      <c r="B142" s="76"/>
      <c r="C142" s="52"/>
      <c r="D142" s="52"/>
      <c r="E142" s="52"/>
      <c r="F142" s="52"/>
      <c r="G142" s="52"/>
      <c r="H142" s="52"/>
      <c r="I142" s="83" t="str">
        <f t="shared" si="33"/>
        <v/>
      </c>
      <c r="J142" s="76" t="str">
        <f t="shared" si="36"/>
        <v/>
      </c>
      <c r="K142" s="76" t="str">
        <f>IF(J142="","",IF(#REF!-J142&lt;=$C$10/IF($A$12=1,1,10),"ABOVE",IF(#REF!-J142&lt;=($C$14+$C$10/IF($A$12=1,1,10)),"CHAM","BELOW")))</f>
        <v/>
      </c>
      <c r="L142" s="76" t="str">
        <f t="shared" si="37"/>
        <v/>
      </c>
      <c r="M142" s="83" t="str">
        <f t="shared" si="34"/>
        <v/>
      </c>
      <c r="N142" s="83" t="str">
        <f t="shared" si="35"/>
        <v/>
      </c>
      <c r="O142" s="83" t="str">
        <f t="shared" si="21"/>
        <v/>
      </c>
      <c r="P142" s="76" t="str">
        <f t="shared" si="30"/>
        <v/>
      </c>
      <c r="Q142" s="76" t="str">
        <f t="shared" si="22"/>
        <v/>
      </c>
      <c r="R142" s="76" t="str">
        <f t="shared" si="41"/>
        <v/>
      </c>
      <c r="S142" s="83" t="str">
        <f t="shared" si="23"/>
        <v/>
      </c>
      <c r="T142" s="83" t="str">
        <f t="shared" si="24"/>
        <v/>
      </c>
      <c r="U142" s="83" t="str">
        <f t="shared" si="31"/>
        <v/>
      </c>
      <c r="V142" s="83" t="str">
        <f t="shared" si="32"/>
        <v/>
      </c>
      <c r="W142" s="83" t="e">
        <f t="shared" si="25"/>
        <v>#VALUE!</v>
      </c>
      <c r="X142" s="83" t="str">
        <f t="shared" si="26"/>
        <v/>
      </c>
      <c r="Y142" s="83" t="str">
        <f t="shared" si="40"/>
        <v/>
      </c>
      <c r="Z142" s="83" t="str">
        <f t="shared" si="27"/>
        <v/>
      </c>
      <c r="AA142" s="83" t="str">
        <f t="shared" si="28"/>
        <v/>
      </c>
      <c r="AB142" s="83" t="str">
        <f t="shared" si="29"/>
        <v/>
      </c>
      <c r="AC142" s="72"/>
      <c r="AD142" s="73"/>
      <c r="AE142" s="72"/>
    </row>
    <row r="143" spans="1:31" x14ac:dyDescent="0.25">
      <c r="A143" s="72"/>
      <c r="B143" s="76"/>
      <c r="C143" s="52"/>
      <c r="D143" s="52"/>
      <c r="E143" s="52"/>
      <c r="F143" s="52"/>
      <c r="G143" s="52"/>
      <c r="H143" s="52"/>
      <c r="I143" s="83" t="str">
        <f t="shared" si="33"/>
        <v/>
      </c>
      <c r="J143" s="76" t="str">
        <f t="shared" si="36"/>
        <v/>
      </c>
      <c r="K143" s="76" t="str">
        <f>IF(J143="","",IF(#REF!-J143&lt;=$C$10/IF($A$12=1,1,10),"ABOVE",IF(#REF!-J143&lt;=($C$14+$C$10/IF($A$12=1,1,10)),"CHAM","BELOW")))</f>
        <v/>
      </c>
      <c r="L143" s="76" t="str">
        <f t="shared" si="37"/>
        <v/>
      </c>
      <c r="M143" s="83" t="str">
        <f t="shared" si="34"/>
        <v/>
      </c>
      <c r="N143" s="83" t="str">
        <f t="shared" si="35"/>
        <v/>
      </c>
      <c r="O143" s="83" t="str">
        <f t="shared" si="21"/>
        <v/>
      </c>
      <c r="P143" s="76" t="str">
        <f t="shared" si="30"/>
        <v/>
      </c>
      <c r="Q143" s="76" t="str">
        <f t="shared" si="22"/>
        <v/>
      </c>
      <c r="R143" s="76" t="str">
        <f t="shared" si="41"/>
        <v/>
      </c>
      <c r="S143" s="83" t="str">
        <f t="shared" si="23"/>
        <v/>
      </c>
      <c r="T143" s="83" t="str">
        <f t="shared" si="24"/>
        <v/>
      </c>
      <c r="U143" s="83" t="str">
        <f t="shared" si="31"/>
        <v/>
      </c>
      <c r="V143" s="83" t="str">
        <f t="shared" si="32"/>
        <v/>
      </c>
      <c r="W143" s="83" t="e">
        <f t="shared" si="25"/>
        <v>#VALUE!</v>
      </c>
      <c r="X143" s="83" t="str">
        <f t="shared" si="26"/>
        <v/>
      </c>
      <c r="Y143" s="83" t="str">
        <f t="shared" si="40"/>
        <v/>
      </c>
      <c r="Z143" s="83" t="str">
        <f t="shared" si="27"/>
        <v/>
      </c>
      <c r="AA143" s="83" t="str">
        <f t="shared" si="28"/>
        <v/>
      </c>
      <c r="AB143" s="83" t="str">
        <f t="shared" si="29"/>
        <v/>
      </c>
      <c r="AC143" s="72"/>
      <c r="AD143" s="73"/>
      <c r="AE143" s="72"/>
    </row>
    <row r="144" spans="1:31" x14ac:dyDescent="0.25">
      <c r="A144" s="72"/>
      <c r="B144" s="76"/>
      <c r="C144" s="52"/>
      <c r="D144" s="52"/>
      <c r="E144" s="52"/>
      <c r="F144" s="52"/>
      <c r="G144" s="52"/>
      <c r="H144" s="52"/>
      <c r="I144" s="83" t="str">
        <f t="shared" si="33"/>
        <v/>
      </c>
      <c r="J144" s="76" t="str">
        <f t="shared" si="36"/>
        <v/>
      </c>
      <c r="K144" s="76" t="str">
        <f>IF(J144="","",IF(#REF!-J144&lt;=$C$10/IF($A$12=1,1,10),"ABOVE",IF(#REF!-J144&lt;=($C$14+$C$10/IF($A$12=1,1,10)),"CHAM","BELOW")))</f>
        <v/>
      </c>
      <c r="L144" s="76" t="str">
        <f t="shared" si="37"/>
        <v/>
      </c>
      <c r="M144" s="83" t="str">
        <f t="shared" si="34"/>
        <v/>
      </c>
      <c r="N144" s="83" t="str">
        <f t="shared" si="35"/>
        <v/>
      </c>
      <c r="O144" s="83" t="str">
        <f t="shared" si="21"/>
        <v/>
      </c>
      <c r="P144" s="76" t="str">
        <f t="shared" si="30"/>
        <v/>
      </c>
      <c r="Q144" s="76" t="str">
        <f t="shared" si="22"/>
        <v/>
      </c>
      <c r="R144" s="76" t="str">
        <f t="shared" si="41"/>
        <v/>
      </c>
      <c r="S144" s="83" t="str">
        <f t="shared" si="23"/>
        <v/>
      </c>
      <c r="T144" s="83" t="str">
        <f t="shared" si="24"/>
        <v/>
      </c>
      <c r="U144" s="83" t="str">
        <f t="shared" si="31"/>
        <v/>
      </c>
      <c r="V144" s="83" t="str">
        <f t="shared" si="32"/>
        <v/>
      </c>
      <c r="W144" s="83" t="e">
        <f t="shared" si="25"/>
        <v>#VALUE!</v>
      </c>
      <c r="X144" s="83" t="str">
        <f t="shared" si="26"/>
        <v/>
      </c>
      <c r="Y144" s="83" t="str">
        <f t="shared" si="40"/>
        <v/>
      </c>
      <c r="Z144" s="83" t="str">
        <f t="shared" si="27"/>
        <v/>
      </c>
      <c r="AA144" s="83" t="str">
        <f t="shared" si="28"/>
        <v/>
      </c>
      <c r="AB144" s="83" t="str">
        <f t="shared" si="29"/>
        <v/>
      </c>
      <c r="AC144" s="72"/>
      <c r="AD144" s="73"/>
      <c r="AE144" s="72"/>
    </row>
    <row r="145" spans="1:31" x14ac:dyDescent="0.25">
      <c r="A145" s="72"/>
      <c r="B145" s="76"/>
      <c r="C145" s="52"/>
      <c r="D145" s="52"/>
      <c r="E145" s="52"/>
      <c r="F145" s="52"/>
      <c r="G145" s="52"/>
      <c r="H145" s="52"/>
      <c r="I145" s="83" t="str">
        <f t="shared" si="33"/>
        <v/>
      </c>
      <c r="J145" s="76" t="str">
        <f t="shared" si="36"/>
        <v/>
      </c>
      <c r="K145" s="76" t="str">
        <f>IF(J145="","",IF(#REF!-J145&lt;=$C$10/IF($A$12=1,1,10),"ABOVE",IF(#REF!-J145&lt;=($C$14+$C$10/IF($A$12=1,1,10)),"CHAM","BELOW")))</f>
        <v/>
      </c>
      <c r="L145" s="76" t="str">
        <f t="shared" si="37"/>
        <v/>
      </c>
      <c r="M145" s="83" t="str">
        <f t="shared" si="34"/>
        <v/>
      </c>
      <c r="N145" s="83" t="str">
        <f t="shared" si="35"/>
        <v/>
      </c>
      <c r="O145" s="83" t="str">
        <f t="shared" si="21"/>
        <v/>
      </c>
      <c r="P145" s="76" t="str">
        <f t="shared" si="30"/>
        <v/>
      </c>
      <c r="Q145" s="76" t="str">
        <f t="shared" si="22"/>
        <v/>
      </c>
      <c r="R145" s="76" t="str">
        <f t="shared" si="41"/>
        <v/>
      </c>
      <c r="S145" s="83" t="str">
        <f t="shared" si="23"/>
        <v/>
      </c>
      <c r="T145" s="83" t="str">
        <f t="shared" si="24"/>
        <v/>
      </c>
      <c r="U145" s="83" t="str">
        <f t="shared" si="31"/>
        <v/>
      </c>
      <c r="V145" s="83" t="str">
        <f t="shared" si="32"/>
        <v/>
      </c>
      <c r="W145" s="83" t="e">
        <f t="shared" si="25"/>
        <v>#VALUE!</v>
      </c>
      <c r="X145" s="83" t="str">
        <f t="shared" si="26"/>
        <v/>
      </c>
      <c r="Y145" s="83" t="str">
        <f t="shared" si="40"/>
        <v/>
      </c>
      <c r="Z145" s="83" t="str">
        <f t="shared" si="27"/>
        <v/>
      </c>
      <c r="AA145" s="83" t="str">
        <f t="shared" si="28"/>
        <v/>
      </c>
      <c r="AB145" s="83" t="str">
        <f t="shared" si="29"/>
        <v/>
      </c>
      <c r="AC145" s="72"/>
      <c r="AD145" s="73"/>
      <c r="AE145" s="72"/>
    </row>
    <row r="146" spans="1:31" x14ac:dyDescent="0.25">
      <c r="A146" s="72"/>
      <c r="B146" s="76"/>
      <c r="C146" s="52"/>
      <c r="D146" s="52"/>
      <c r="E146" s="52"/>
      <c r="F146" s="52"/>
      <c r="G146" s="52"/>
      <c r="H146" s="52"/>
      <c r="I146" s="83" t="str">
        <f t="shared" si="33"/>
        <v/>
      </c>
      <c r="J146" s="76" t="str">
        <f t="shared" si="36"/>
        <v/>
      </c>
      <c r="K146" s="76" t="str">
        <f>IF(J146="","",IF(#REF!-J146&lt;=$C$10/IF($A$12=1,1,10),"ABOVE",IF(#REF!-J146&lt;=($C$14+$C$10/IF($A$12=1,1,10)),"CHAM","BELOW")))</f>
        <v/>
      </c>
      <c r="L146" s="76" t="str">
        <f t="shared" si="37"/>
        <v/>
      </c>
      <c r="M146" s="83" t="str">
        <f t="shared" si="34"/>
        <v/>
      </c>
      <c r="N146" s="83" t="str">
        <f t="shared" si="35"/>
        <v/>
      </c>
      <c r="O146" s="83" t="str">
        <f t="shared" ref="O146:O209" si="42">IF(P146="","",IF(P146=0,$E$8,($E$8+P146/100)))</f>
        <v/>
      </c>
      <c r="P146" s="76" t="str">
        <f t="shared" si="30"/>
        <v/>
      </c>
      <c r="Q146" s="76" t="str">
        <f t="shared" ref="Q146:Q209" si="43">IF(P146="","",IF($A$4=1,IF($E$13-P146&lt;$E$10,("ABOVE"), IF($E$9&lt;P146,("CHAM"),"BELOW")),IF($E$13-P146&lt;$E$10,("ABOVE"), IF($E$9&lt;P146,("CHAM"),"BELOW"))))</f>
        <v/>
      </c>
      <c r="R146" s="76" t="str">
        <f t="shared" si="41"/>
        <v/>
      </c>
      <c r="S146" s="83" t="str">
        <f t="shared" ref="S146:S209" si="44">IF(R146="","",(IF(R146=0,0,VLOOKUP(R146,$B$17:$J$132,IF($C$4="HS180",2,IF(C$4="HS75",4,IF(C$4="HS290",6,IF(C$4="HS31",8))))))))</f>
        <v/>
      </c>
      <c r="T146" s="83" t="str">
        <f t="shared" ref="T146:T209" si="45">IF(R146="","",(IF(R146=0,0,VLOOKUP(R146,$B$17:$J$132,IF($C$4="HS180",3,IF(C$4="HS75",5,IF(C$4="HS290",7,9)))))))</f>
        <v/>
      </c>
      <c r="U146" s="83" t="str">
        <f t="shared" si="31"/>
        <v/>
      </c>
      <c r="V146" s="83" t="str">
        <f t="shared" si="32"/>
        <v/>
      </c>
      <c r="W146" s="83" t="e">
        <f t="shared" ref="W146:W209" si="46">MAX(IF($A$11=2,IF(P146=0,0,(IF(Q146="","",(AA146*$C$5)+(AB146*$C$6)))),IF(P146=0,0,(IF(Q146="","",(AA146*$C$5)+(AB146*$C$6)+$M$11))))-((((IF($C$4="HS180",$W$4*1,IF($C$4="HS75",$W$3*1,IF($C$4="HS290",$W$5*1,$W$2*1))))/144)*($I$5/12)))*$C$7,0)</f>
        <v>#VALUE!</v>
      </c>
      <c r="X146" s="83" t="str">
        <f t="shared" ref="X146:X209" si="47">IF(P146="","",(U146+V146+W146))</f>
        <v/>
      </c>
      <c r="Y146" s="83" t="str">
        <f t="shared" si="40"/>
        <v/>
      </c>
      <c r="Z146" s="83" t="str">
        <f t="shared" ref="Z146:Z209" si="48">IF(P146="","",(IF(P146=0,$E$8,(P146*(1/12)+$E$8))))</f>
        <v/>
      </c>
      <c r="AA146" s="83" t="str">
        <f t="shared" ref="AA146:AA209" si="49">IF(P146="","",(IF($C$4="HS180",((($P$4*$S$4)/1728)-S146)*($C$7),(IF($C$4="HS75",((($P$3*$S$3)/1728)-S146)*($C$7),(IF($C$4="HS290",((($P$5*$S$5)/1728)-S146)*($C$7),((($P$2*$S$2)/1728)-S146)*($C$7))))))))</f>
        <v/>
      </c>
      <c r="AB146" s="83" t="str">
        <f t="shared" ref="AB146:AB209" si="50">IF(P146="","",(IF($C$4="HS180",((($P$4*$Y$4)/1728)-T146)*($C$7),(IF($C$4="HS75",((($P$3*$Y$3)/1728)-T146)*($C$7),(IF($C$4="HS290",((($P$5*$Y$5)/1728)-T146)*($C$7),((($P$2*$Y$2)/1728)-T146)*($C$7))))))))</f>
        <v/>
      </c>
      <c r="AC146" s="72"/>
      <c r="AD146" s="73"/>
      <c r="AE146" s="72"/>
    </row>
    <row r="147" spans="1:31" x14ac:dyDescent="0.25">
      <c r="A147" s="72"/>
      <c r="B147" s="76"/>
      <c r="C147" s="52"/>
      <c r="D147" s="52"/>
      <c r="E147" s="52"/>
      <c r="F147" s="52"/>
      <c r="G147" s="52"/>
      <c r="H147" s="52"/>
      <c r="I147" s="83" t="str">
        <f t="shared" si="33"/>
        <v/>
      </c>
      <c r="J147" s="76" t="str">
        <f t="shared" si="36"/>
        <v/>
      </c>
      <c r="K147" s="76" t="str">
        <f>IF(J147="","",IF(#REF!-J147&lt;=$C$10/IF($A$12=1,1,10),"ABOVE",IF(#REF!-J147&lt;=($C$14+$C$10/IF($A$12=1,1,10)),"CHAM","BELOW")))</f>
        <v/>
      </c>
      <c r="L147" s="76" t="str">
        <f t="shared" si="37"/>
        <v/>
      </c>
      <c r="M147" s="83" t="str">
        <f t="shared" si="34"/>
        <v/>
      </c>
      <c r="N147" s="83" t="str">
        <f t="shared" si="35"/>
        <v/>
      </c>
      <c r="O147" s="83" t="str">
        <f t="shared" si="42"/>
        <v/>
      </c>
      <c r="P147" s="76" t="str">
        <f t="shared" ref="P147:P210" si="51">IF(P146="","",IF(P146-1&gt;=0,P146-1,""))</f>
        <v/>
      </c>
      <c r="Q147" s="76" t="str">
        <f t="shared" si="43"/>
        <v/>
      </c>
      <c r="R147" s="76" t="str">
        <f t="shared" si="41"/>
        <v/>
      </c>
      <c r="S147" s="83" t="str">
        <f t="shared" si="44"/>
        <v/>
      </c>
      <c r="T147" s="83" t="str">
        <f t="shared" si="45"/>
        <v/>
      </c>
      <c r="U147" s="83" t="str">
        <f t="shared" ref="U147:U210" si="52">IF(S147="","",S147*$C$5)</f>
        <v/>
      </c>
      <c r="V147" s="83" t="str">
        <f t="shared" ref="V147:V210" si="53">IF(T147="","",T147*$C$6)</f>
        <v/>
      </c>
      <c r="W147" s="83" t="e">
        <f t="shared" si="46"/>
        <v>#VALUE!</v>
      </c>
      <c r="X147" s="83" t="str">
        <f t="shared" si="47"/>
        <v/>
      </c>
      <c r="Y147" s="83" t="str">
        <f t="shared" si="40"/>
        <v/>
      </c>
      <c r="Z147" s="83" t="str">
        <f t="shared" si="48"/>
        <v/>
      </c>
      <c r="AA147" s="83" t="str">
        <f t="shared" si="49"/>
        <v/>
      </c>
      <c r="AB147" s="83" t="str">
        <f t="shared" si="50"/>
        <v/>
      </c>
      <c r="AC147" s="72"/>
      <c r="AD147" s="73"/>
      <c r="AE147" s="72"/>
    </row>
    <row r="148" spans="1:31" x14ac:dyDescent="0.25">
      <c r="A148" s="72"/>
      <c r="B148" s="76"/>
      <c r="C148" s="52"/>
      <c r="D148" s="52"/>
      <c r="E148" s="52"/>
      <c r="F148" s="52"/>
      <c r="G148" s="52"/>
      <c r="H148" s="52"/>
      <c r="I148" s="83" t="str">
        <f t="shared" si="33"/>
        <v/>
      </c>
      <c r="J148" s="76" t="str">
        <f t="shared" si="36"/>
        <v/>
      </c>
      <c r="K148" s="76" t="str">
        <f>IF(J148="","",IF(#REF!-J148&lt;=$C$10/IF($A$12=1,1,10),"ABOVE",IF(#REF!-J148&lt;=($C$14+$C$10/IF($A$12=1,1,10)),"CHAM","BELOW")))</f>
        <v/>
      </c>
      <c r="L148" s="76" t="str">
        <f t="shared" si="37"/>
        <v/>
      </c>
      <c r="M148" s="83" t="str">
        <f t="shared" si="34"/>
        <v/>
      </c>
      <c r="N148" s="83" t="str">
        <f t="shared" si="35"/>
        <v/>
      </c>
      <c r="O148" s="83" t="str">
        <f t="shared" si="42"/>
        <v/>
      </c>
      <c r="P148" s="76" t="str">
        <f t="shared" si="51"/>
        <v/>
      </c>
      <c r="Q148" s="76" t="str">
        <f t="shared" si="43"/>
        <v/>
      </c>
      <c r="R148" s="76" t="str">
        <f t="shared" si="41"/>
        <v/>
      </c>
      <c r="S148" s="83" t="str">
        <f t="shared" si="44"/>
        <v/>
      </c>
      <c r="T148" s="83" t="str">
        <f t="shared" si="45"/>
        <v/>
      </c>
      <c r="U148" s="83" t="str">
        <f t="shared" si="52"/>
        <v/>
      </c>
      <c r="V148" s="83" t="str">
        <f t="shared" si="53"/>
        <v/>
      </c>
      <c r="W148" s="83" t="e">
        <f t="shared" si="46"/>
        <v>#VALUE!</v>
      </c>
      <c r="X148" s="83" t="str">
        <f t="shared" si="47"/>
        <v/>
      </c>
      <c r="Y148" s="83" t="str">
        <f t="shared" si="40"/>
        <v/>
      </c>
      <c r="Z148" s="83" t="str">
        <f t="shared" si="48"/>
        <v/>
      </c>
      <c r="AA148" s="83" t="str">
        <f t="shared" si="49"/>
        <v/>
      </c>
      <c r="AB148" s="83" t="str">
        <f t="shared" si="50"/>
        <v/>
      </c>
      <c r="AC148" s="72"/>
      <c r="AD148" s="73"/>
      <c r="AE148" s="72"/>
    </row>
    <row r="149" spans="1:31" x14ac:dyDescent="0.25">
      <c r="A149" s="72"/>
      <c r="B149" s="76"/>
      <c r="C149" s="52"/>
      <c r="D149" s="52"/>
      <c r="E149" s="52"/>
      <c r="F149" s="52"/>
      <c r="G149" s="52"/>
      <c r="H149" s="52"/>
      <c r="I149" s="83" t="str">
        <f t="shared" si="33"/>
        <v/>
      </c>
      <c r="J149" s="76" t="str">
        <f t="shared" si="36"/>
        <v/>
      </c>
      <c r="K149" s="76" t="str">
        <f>IF(J149="","",IF(#REF!-J149&lt;=$C$10/IF($A$12=1,1,10),"ABOVE",IF(#REF!-J149&lt;=($C$14+$C$10/IF($A$12=1,1,10)),"CHAM","BELOW")))</f>
        <v/>
      </c>
      <c r="L149" s="76" t="str">
        <f t="shared" si="37"/>
        <v/>
      </c>
      <c r="M149" s="83" t="str">
        <f t="shared" si="34"/>
        <v/>
      </c>
      <c r="N149" s="83" t="str">
        <f t="shared" si="35"/>
        <v/>
      </c>
      <c r="O149" s="83" t="str">
        <f t="shared" si="42"/>
        <v/>
      </c>
      <c r="P149" s="76" t="str">
        <f t="shared" si="51"/>
        <v/>
      </c>
      <c r="Q149" s="76" t="str">
        <f t="shared" si="43"/>
        <v/>
      </c>
      <c r="R149" s="76" t="str">
        <f t="shared" si="41"/>
        <v/>
      </c>
      <c r="S149" s="83" t="str">
        <f t="shared" si="44"/>
        <v/>
      </c>
      <c r="T149" s="83" t="str">
        <f t="shared" si="45"/>
        <v/>
      </c>
      <c r="U149" s="83" t="str">
        <f t="shared" si="52"/>
        <v/>
      </c>
      <c r="V149" s="83" t="str">
        <f t="shared" si="53"/>
        <v/>
      </c>
      <c r="W149" s="83" t="e">
        <f t="shared" si="46"/>
        <v>#VALUE!</v>
      </c>
      <c r="X149" s="83" t="str">
        <f t="shared" si="47"/>
        <v/>
      </c>
      <c r="Y149" s="83" t="str">
        <f t="shared" si="40"/>
        <v/>
      </c>
      <c r="Z149" s="83" t="str">
        <f t="shared" si="48"/>
        <v/>
      </c>
      <c r="AA149" s="83" t="str">
        <f t="shared" si="49"/>
        <v/>
      </c>
      <c r="AB149" s="83" t="str">
        <f t="shared" si="50"/>
        <v/>
      </c>
      <c r="AC149" s="72"/>
      <c r="AD149" s="73"/>
      <c r="AE149" s="72"/>
    </row>
    <row r="150" spans="1:31" x14ac:dyDescent="0.25">
      <c r="A150" s="72"/>
      <c r="B150" s="76"/>
      <c r="C150" s="52"/>
      <c r="D150" s="52"/>
      <c r="E150" s="52"/>
      <c r="F150" s="52"/>
      <c r="G150" s="52"/>
      <c r="H150" s="52"/>
      <c r="I150" s="83" t="str">
        <f t="shared" si="33"/>
        <v/>
      </c>
      <c r="J150" s="76" t="str">
        <f t="shared" si="36"/>
        <v/>
      </c>
      <c r="K150" s="76" t="str">
        <f>IF(J150="","",IF(#REF!-J150&lt;=$C$10/IF($A$12=1,1,10),"ABOVE",IF(#REF!-J150&lt;=($C$14+$C$10/IF($A$12=1,1,10)),"CHAM","BELOW")))</f>
        <v/>
      </c>
      <c r="L150" s="76" t="str">
        <f t="shared" si="37"/>
        <v/>
      </c>
      <c r="M150" s="83" t="str">
        <f t="shared" si="34"/>
        <v/>
      </c>
      <c r="N150" s="83" t="str">
        <f t="shared" si="35"/>
        <v/>
      </c>
      <c r="O150" s="83" t="str">
        <f t="shared" si="42"/>
        <v/>
      </c>
      <c r="P150" s="76" t="str">
        <f t="shared" si="51"/>
        <v/>
      </c>
      <c r="Q150" s="76" t="str">
        <f t="shared" si="43"/>
        <v/>
      </c>
      <c r="R150" s="76" t="str">
        <f t="shared" si="41"/>
        <v/>
      </c>
      <c r="S150" s="83" t="str">
        <f t="shared" si="44"/>
        <v/>
      </c>
      <c r="T150" s="83" t="str">
        <f t="shared" si="45"/>
        <v/>
      </c>
      <c r="U150" s="83" t="str">
        <f t="shared" si="52"/>
        <v/>
      </c>
      <c r="V150" s="83" t="str">
        <f t="shared" si="53"/>
        <v/>
      </c>
      <c r="W150" s="83" t="e">
        <f t="shared" si="46"/>
        <v>#VALUE!</v>
      </c>
      <c r="X150" s="83" t="str">
        <f t="shared" si="47"/>
        <v/>
      </c>
      <c r="Y150" s="83" t="str">
        <f t="shared" si="40"/>
        <v/>
      </c>
      <c r="Z150" s="83" t="str">
        <f t="shared" si="48"/>
        <v/>
      </c>
      <c r="AA150" s="83" t="str">
        <f t="shared" si="49"/>
        <v/>
      </c>
      <c r="AB150" s="83" t="str">
        <f t="shared" si="50"/>
        <v/>
      </c>
      <c r="AC150" s="72"/>
      <c r="AD150" s="73"/>
      <c r="AE150" s="72"/>
    </row>
    <row r="151" spans="1:31" x14ac:dyDescent="0.25">
      <c r="A151" s="72"/>
      <c r="B151" s="76"/>
      <c r="C151" s="52"/>
      <c r="D151" s="52"/>
      <c r="E151" s="52"/>
      <c r="F151" s="52"/>
      <c r="G151" s="52"/>
      <c r="H151" s="52"/>
      <c r="I151" s="83" t="str">
        <f t="shared" si="33"/>
        <v/>
      </c>
      <c r="J151" s="76" t="str">
        <f t="shared" si="36"/>
        <v/>
      </c>
      <c r="K151" s="76" t="str">
        <f>IF(J151="","",IF(#REF!-J151&lt;=$C$10/IF($A$12=1,1,10),"ABOVE",IF(#REF!-J151&lt;=($C$14+$C$10/IF($A$12=1,1,10)),"CHAM","BELOW")))</f>
        <v/>
      </c>
      <c r="L151" s="76" t="str">
        <f t="shared" si="37"/>
        <v/>
      </c>
      <c r="M151" s="83" t="str">
        <f t="shared" si="34"/>
        <v/>
      </c>
      <c r="N151" s="83" t="str">
        <f t="shared" si="35"/>
        <v/>
      </c>
      <c r="O151" s="83" t="str">
        <f t="shared" si="42"/>
        <v/>
      </c>
      <c r="P151" s="76" t="str">
        <f t="shared" si="51"/>
        <v/>
      </c>
      <c r="Q151" s="76" t="str">
        <f t="shared" si="43"/>
        <v/>
      </c>
      <c r="R151" s="76" t="str">
        <f t="shared" si="41"/>
        <v/>
      </c>
      <c r="S151" s="83" t="str">
        <f t="shared" si="44"/>
        <v/>
      </c>
      <c r="T151" s="83" t="str">
        <f t="shared" si="45"/>
        <v/>
      </c>
      <c r="U151" s="83" t="str">
        <f t="shared" si="52"/>
        <v/>
      </c>
      <c r="V151" s="83" t="str">
        <f t="shared" si="53"/>
        <v/>
      </c>
      <c r="W151" s="83" t="e">
        <f t="shared" si="46"/>
        <v>#VALUE!</v>
      </c>
      <c r="X151" s="83" t="str">
        <f t="shared" si="47"/>
        <v/>
      </c>
      <c r="Y151" s="83" t="str">
        <f t="shared" si="40"/>
        <v/>
      </c>
      <c r="Z151" s="83" t="str">
        <f t="shared" si="48"/>
        <v/>
      </c>
      <c r="AA151" s="83" t="str">
        <f t="shared" si="49"/>
        <v/>
      </c>
      <c r="AB151" s="83" t="str">
        <f t="shared" si="50"/>
        <v/>
      </c>
      <c r="AC151" s="72"/>
      <c r="AD151" s="73"/>
      <c r="AE151" s="72"/>
    </row>
    <row r="152" spans="1:31" x14ac:dyDescent="0.25">
      <c r="A152" s="72"/>
      <c r="B152" s="76"/>
      <c r="C152" s="52"/>
      <c r="D152" s="52"/>
      <c r="E152" s="52"/>
      <c r="F152" s="52"/>
      <c r="G152" s="52"/>
      <c r="H152" s="52"/>
      <c r="I152" s="83" t="str">
        <f t="shared" si="33"/>
        <v/>
      </c>
      <c r="J152" s="76" t="str">
        <f t="shared" si="36"/>
        <v/>
      </c>
      <c r="K152" s="76" t="str">
        <f>IF(J152="","",IF(#REF!-J152&lt;=$C$10/IF($A$12=1,1,10),"ABOVE",IF(#REF!-J152&lt;=($C$14+$C$10/IF($A$12=1,1,10)),"CHAM","BELOW")))</f>
        <v/>
      </c>
      <c r="L152" s="76" t="str">
        <f t="shared" si="37"/>
        <v/>
      </c>
      <c r="M152" s="83" t="str">
        <f t="shared" si="34"/>
        <v/>
      </c>
      <c r="N152" s="83" t="str">
        <f t="shared" si="35"/>
        <v/>
      </c>
      <c r="O152" s="83" t="str">
        <f t="shared" si="42"/>
        <v/>
      </c>
      <c r="P152" s="76" t="str">
        <f t="shared" si="51"/>
        <v/>
      </c>
      <c r="Q152" s="76" t="str">
        <f t="shared" si="43"/>
        <v/>
      </c>
      <c r="R152" s="76" t="str">
        <f t="shared" si="41"/>
        <v/>
      </c>
      <c r="S152" s="83" t="str">
        <f t="shared" si="44"/>
        <v/>
      </c>
      <c r="T152" s="83" t="str">
        <f t="shared" si="45"/>
        <v/>
      </c>
      <c r="U152" s="83" t="str">
        <f t="shared" si="52"/>
        <v/>
      </c>
      <c r="V152" s="83" t="str">
        <f t="shared" si="53"/>
        <v/>
      </c>
      <c r="W152" s="83" t="e">
        <f t="shared" si="46"/>
        <v>#VALUE!</v>
      </c>
      <c r="X152" s="83" t="str">
        <f t="shared" si="47"/>
        <v/>
      </c>
      <c r="Y152" s="83" t="str">
        <f t="shared" si="40"/>
        <v/>
      </c>
      <c r="Z152" s="83" t="str">
        <f t="shared" si="48"/>
        <v/>
      </c>
      <c r="AA152" s="83" t="str">
        <f t="shared" si="49"/>
        <v/>
      </c>
      <c r="AB152" s="83" t="str">
        <f t="shared" si="50"/>
        <v/>
      </c>
      <c r="AC152" s="72"/>
      <c r="AD152" s="73"/>
      <c r="AE152" s="72"/>
    </row>
    <row r="153" spans="1:31" x14ac:dyDescent="0.25">
      <c r="A153" s="72"/>
      <c r="B153" s="76"/>
      <c r="C153" s="52"/>
      <c r="D153" s="52"/>
      <c r="E153" s="52"/>
      <c r="F153" s="52"/>
      <c r="G153" s="52"/>
      <c r="H153" s="52"/>
      <c r="I153" s="83" t="str">
        <f t="shared" si="33"/>
        <v/>
      </c>
      <c r="J153" s="76" t="str">
        <f t="shared" si="36"/>
        <v/>
      </c>
      <c r="K153" s="76" t="str">
        <f>IF(J153="","",IF(#REF!-J153&lt;=$C$10/IF($A$12=1,1,10),"ABOVE",IF(#REF!-J153&lt;=($C$14+$C$10/IF($A$12=1,1,10)),"CHAM","BELOW")))</f>
        <v/>
      </c>
      <c r="L153" s="76" t="str">
        <f t="shared" si="37"/>
        <v/>
      </c>
      <c r="M153" s="83" t="str">
        <f t="shared" si="34"/>
        <v/>
      </c>
      <c r="N153" s="83" t="str">
        <f t="shared" si="35"/>
        <v/>
      </c>
      <c r="O153" s="83" t="str">
        <f t="shared" si="42"/>
        <v/>
      </c>
      <c r="P153" s="76" t="str">
        <f t="shared" si="51"/>
        <v/>
      </c>
      <c r="Q153" s="76" t="str">
        <f t="shared" si="43"/>
        <v/>
      </c>
      <c r="R153" s="76" t="str">
        <f t="shared" si="41"/>
        <v/>
      </c>
      <c r="S153" s="83" t="str">
        <f t="shared" si="44"/>
        <v/>
      </c>
      <c r="T153" s="83" t="str">
        <f t="shared" si="45"/>
        <v/>
      </c>
      <c r="U153" s="83" t="str">
        <f t="shared" si="52"/>
        <v/>
      </c>
      <c r="V153" s="83" t="str">
        <f t="shared" si="53"/>
        <v/>
      </c>
      <c r="W153" s="83" t="e">
        <f t="shared" si="46"/>
        <v>#VALUE!</v>
      </c>
      <c r="X153" s="83" t="str">
        <f t="shared" si="47"/>
        <v/>
      </c>
      <c r="Y153" s="83" t="str">
        <f t="shared" si="40"/>
        <v/>
      </c>
      <c r="Z153" s="83" t="str">
        <f t="shared" si="48"/>
        <v/>
      </c>
      <c r="AA153" s="83" t="str">
        <f t="shared" si="49"/>
        <v/>
      </c>
      <c r="AB153" s="83" t="str">
        <f t="shared" si="50"/>
        <v/>
      </c>
      <c r="AC153" s="72"/>
      <c r="AD153" s="73"/>
      <c r="AE153" s="72"/>
    </row>
    <row r="154" spans="1:31" x14ac:dyDescent="0.25">
      <c r="A154" s="72"/>
      <c r="B154" s="76"/>
      <c r="C154" s="52"/>
      <c r="D154" s="52"/>
      <c r="E154" s="52"/>
      <c r="F154" s="52"/>
      <c r="G154" s="52"/>
      <c r="H154" s="52"/>
      <c r="I154" s="83" t="str">
        <f t="shared" si="33"/>
        <v/>
      </c>
      <c r="J154" s="76" t="str">
        <f t="shared" si="36"/>
        <v/>
      </c>
      <c r="K154" s="76" t="str">
        <f>IF(J154="","",IF(#REF!-J154&lt;=$C$10/IF($A$12=1,1,10),"ABOVE",IF(#REF!-J154&lt;=($C$14+$C$10/IF($A$12=1,1,10)),"CHAM","BELOW")))</f>
        <v/>
      </c>
      <c r="L154" s="76" t="str">
        <f t="shared" si="37"/>
        <v/>
      </c>
      <c r="M154" s="83" t="str">
        <f t="shared" si="34"/>
        <v/>
      </c>
      <c r="N154" s="83" t="str">
        <f t="shared" si="35"/>
        <v/>
      </c>
      <c r="O154" s="83" t="str">
        <f t="shared" si="42"/>
        <v/>
      </c>
      <c r="P154" s="76" t="str">
        <f t="shared" si="51"/>
        <v/>
      </c>
      <c r="Q154" s="76" t="str">
        <f t="shared" si="43"/>
        <v/>
      </c>
      <c r="R154" s="76" t="str">
        <f t="shared" si="41"/>
        <v/>
      </c>
      <c r="S154" s="83" t="str">
        <f t="shared" si="44"/>
        <v/>
      </c>
      <c r="T154" s="83" t="str">
        <f t="shared" si="45"/>
        <v/>
      </c>
      <c r="U154" s="83" t="str">
        <f t="shared" si="52"/>
        <v/>
      </c>
      <c r="V154" s="83" t="str">
        <f t="shared" si="53"/>
        <v/>
      </c>
      <c r="W154" s="83" t="e">
        <f t="shared" si="46"/>
        <v>#VALUE!</v>
      </c>
      <c r="X154" s="83" t="str">
        <f t="shared" si="47"/>
        <v/>
      </c>
      <c r="Y154" s="83" t="str">
        <f t="shared" si="40"/>
        <v/>
      </c>
      <c r="Z154" s="83" t="str">
        <f t="shared" si="48"/>
        <v/>
      </c>
      <c r="AA154" s="83" t="str">
        <f t="shared" si="49"/>
        <v/>
      </c>
      <c r="AB154" s="83" t="str">
        <f t="shared" si="50"/>
        <v/>
      </c>
      <c r="AC154" s="72"/>
      <c r="AD154" s="73"/>
      <c r="AE154" s="72"/>
    </row>
    <row r="155" spans="1:31" x14ac:dyDescent="0.25">
      <c r="A155" s="72"/>
      <c r="B155" s="76"/>
      <c r="C155" s="52"/>
      <c r="D155" s="52"/>
      <c r="E155" s="52"/>
      <c r="F155" s="52"/>
      <c r="G155" s="52"/>
      <c r="H155" s="52"/>
      <c r="I155" s="83" t="str">
        <f t="shared" si="33"/>
        <v/>
      </c>
      <c r="J155" s="76" t="str">
        <f t="shared" si="36"/>
        <v/>
      </c>
      <c r="K155" s="76" t="str">
        <f>IF(J155="","",IF(#REF!-J155&lt;=$C$10/IF($A$12=1,1,10),"ABOVE",IF(#REF!-J155&lt;=($C$14+$C$10/IF($A$12=1,1,10)),"CHAM","BELOW")))</f>
        <v/>
      </c>
      <c r="L155" s="76" t="str">
        <f t="shared" si="37"/>
        <v/>
      </c>
      <c r="M155" s="83" t="str">
        <f t="shared" si="34"/>
        <v/>
      </c>
      <c r="N155" s="83" t="str">
        <f t="shared" si="35"/>
        <v/>
      </c>
      <c r="O155" s="83" t="str">
        <f t="shared" si="42"/>
        <v/>
      </c>
      <c r="P155" s="76" t="str">
        <f t="shared" si="51"/>
        <v/>
      </c>
      <c r="Q155" s="76" t="str">
        <f t="shared" si="43"/>
        <v/>
      </c>
      <c r="R155" s="76" t="str">
        <f t="shared" si="41"/>
        <v/>
      </c>
      <c r="S155" s="83" t="str">
        <f t="shared" si="44"/>
        <v/>
      </c>
      <c r="T155" s="83" t="str">
        <f t="shared" si="45"/>
        <v/>
      </c>
      <c r="U155" s="83" t="str">
        <f t="shared" si="52"/>
        <v/>
      </c>
      <c r="V155" s="83" t="str">
        <f t="shared" si="53"/>
        <v/>
      </c>
      <c r="W155" s="83" t="e">
        <f t="shared" si="46"/>
        <v>#VALUE!</v>
      </c>
      <c r="X155" s="83" t="str">
        <f t="shared" si="47"/>
        <v/>
      </c>
      <c r="Y155" s="83" t="str">
        <f t="shared" si="40"/>
        <v/>
      </c>
      <c r="Z155" s="83" t="str">
        <f t="shared" si="48"/>
        <v/>
      </c>
      <c r="AA155" s="83" t="str">
        <f t="shared" si="49"/>
        <v/>
      </c>
      <c r="AB155" s="83" t="str">
        <f t="shared" si="50"/>
        <v/>
      </c>
      <c r="AC155" s="72"/>
      <c r="AD155" s="73"/>
      <c r="AE155" s="72"/>
    </row>
    <row r="156" spans="1:31" x14ac:dyDescent="0.25">
      <c r="A156" s="72"/>
      <c r="B156" s="76"/>
      <c r="C156" s="52"/>
      <c r="D156" s="52"/>
      <c r="E156" s="52"/>
      <c r="F156" s="52"/>
      <c r="G156" s="52"/>
      <c r="H156" s="52"/>
      <c r="I156" s="83" t="str">
        <f t="shared" si="33"/>
        <v/>
      </c>
      <c r="J156" s="76" t="str">
        <f t="shared" si="36"/>
        <v/>
      </c>
      <c r="K156" s="76" t="str">
        <f>IF(J156="","",IF(#REF!-J156&lt;=$C$10/IF($A$12=1,1,10),"ABOVE",IF(#REF!-J156&lt;=($C$14+$C$10/IF($A$12=1,1,10)),"CHAM","BELOW")))</f>
        <v/>
      </c>
      <c r="L156" s="76" t="str">
        <f t="shared" si="37"/>
        <v/>
      </c>
      <c r="M156" s="83" t="str">
        <f t="shared" si="34"/>
        <v/>
      </c>
      <c r="N156" s="83" t="str">
        <f t="shared" si="35"/>
        <v/>
      </c>
      <c r="O156" s="83" t="str">
        <f t="shared" si="42"/>
        <v/>
      </c>
      <c r="P156" s="76" t="str">
        <f t="shared" si="51"/>
        <v/>
      </c>
      <c r="Q156" s="76" t="str">
        <f t="shared" si="43"/>
        <v/>
      </c>
      <c r="R156" s="76" t="str">
        <f t="shared" si="41"/>
        <v/>
      </c>
      <c r="S156" s="83" t="str">
        <f t="shared" si="44"/>
        <v/>
      </c>
      <c r="T156" s="83" t="str">
        <f t="shared" si="45"/>
        <v/>
      </c>
      <c r="U156" s="83" t="str">
        <f t="shared" si="52"/>
        <v/>
      </c>
      <c r="V156" s="83" t="str">
        <f t="shared" si="53"/>
        <v/>
      </c>
      <c r="W156" s="83" t="e">
        <f t="shared" si="46"/>
        <v>#VALUE!</v>
      </c>
      <c r="X156" s="83" t="str">
        <f t="shared" si="47"/>
        <v/>
      </c>
      <c r="Y156" s="83" t="str">
        <f t="shared" si="40"/>
        <v/>
      </c>
      <c r="Z156" s="83" t="str">
        <f t="shared" si="48"/>
        <v/>
      </c>
      <c r="AA156" s="83" t="str">
        <f t="shared" si="49"/>
        <v/>
      </c>
      <c r="AB156" s="83" t="str">
        <f t="shared" si="50"/>
        <v/>
      </c>
      <c r="AC156" s="72"/>
      <c r="AD156" s="73"/>
      <c r="AE156" s="72"/>
    </row>
    <row r="157" spans="1:31" x14ac:dyDescent="0.25">
      <c r="A157" s="72"/>
      <c r="B157" s="76"/>
      <c r="C157" s="52"/>
      <c r="D157" s="52"/>
      <c r="E157" s="52"/>
      <c r="F157" s="52"/>
      <c r="G157" s="52"/>
      <c r="H157" s="52"/>
      <c r="I157" s="83" t="str">
        <f t="shared" si="33"/>
        <v/>
      </c>
      <c r="J157" s="76" t="str">
        <f t="shared" si="36"/>
        <v/>
      </c>
      <c r="K157" s="76" t="str">
        <f>IF(J157="","",IF(#REF!-J157&lt;=$C$10/IF($A$12=1,1,10),"ABOVE",IF(#REF!-J157&lt;=($C$14+$C$10/IF($A$12=1,1,10)),"CHAM","BELOW")))</f>
        <v/>
      </c>
      <c r="L157" s="76" t="str">
        <f t="shared" si="37"/>
        <v/>
      </c>
      <c r="M157" s="83" t="str">
        <f t="shared" si="34"/>
        <v/>
      </c>
      <c r="N157" s="83" t="str">
        <f t="shared" si="35"/>
        <v/>
      </c>
      <c r="O157" s="83" t="str">
        <f t="shared" si="42"/>
        <v/>
      </c>
      <c r="P157" s="76" t="str">
        <f t="shared" si="51"/>
        <v/>
      </c>
      <c r="Q157" s="76" t="str">
        <f t="shared" si="43"/>
        <v/>
      </c>
      <c r="R157" s="76" t="str">
        <f t="shared" si="41"/>
        <v/>
      </c>
      <c r="S157" s="83" t="str">
        <f t="shared" si="44"/>
        <v/>
      </c>
      <c r="T157" s="83" t="str">
        <f t="shared" si="45"/>
        <v/>
      </c>
      <c r="U157" s="83" t="str">
        <f t="shared" si="52"/>
        <v/>
      </c>
      <c r="V157" s="83" t="str">
        <f t="shared" si="53"/>
        <v/>
      </c>
      <c r="W157" s="83" t="e">
        <f t="shared" si="46"/>
        <v>#VALUE!</v>
      </c>
      <c r="X157" s="83" t="str">
        <f t="shared" si="47"/>
        <v/>
      </c>
      <c r="Y157" s="83" t="str">
        <f t="shared" si="40"/>
        <v/>
      </c>
      <c r="Z157" s="83" t="str">
        <f t="shared" si="48"/>
        <v/>
      </c>
      <c r="AA157" s="83" t="str">
        <f t="shared" si="49"/>
        <v/>
      </c>
      <c r="AB157" s="83" t="str">
        <f t="shared" si="50"/>
        <v/>
      </c>
      <c r="AC157" s="72"/>
      <c r="AD157" s="73"/>
      <c r="AE157" s="72"/>
    </row>
    <row r="158" spans="1:31" x14ac:dyDescent="0.25">
      <c r="A158" s="72"/>
      <c r="B158" s="76"/>
      <c r="C158" s="52"/>
      <c r="D158" s="52"/>
      <c r="E158" s="52"/>
      <c r="F158" s="52"/>
      <c r="G158" s="52"/>
      <c r="H158" s="52"/>
      <c r="I158" s="83" t="str">
        <f t="shared" si="33"/>
        <v/>
      </c>
      <c r="J158" s="76" t="str">
        <f t="shared" si="36"/>
        <v/>
      </c>
      <c r="K158" s="76" t="str">
        <f>IF(J158="","",IF(#REF!-J158&lt;=$C$10/IF($A$12=1,1,10),"ABOVE",IF(#REF!-J158&lt;=($C$14+$C$10/IF($A$12=1,1,10)),"CHAM","BELOW")))</f>
        <v/>
      </c>
      <c r="L158" s="76" t="str">
        <f t="shared" si="37"/>
        <v/>
      </c>
      <c r="M158" s="83" t="str">
        <f t="shared" si="34"/>
        <v/>
      </c>
      <c r="N158" s="83" t="str">
        <f t="shared" si="35"/>
        <v/>
      </c>
      <c r="O158" s="83" t="str">
        <f t="shared" si="42"/>
        <v/>
      </c>
      <c r="P158" s="76" t="str">
        <f t="shared" si="51"/>
        <v/>
      </c>
      <c r="Q158" s="76" t="str">
        <f t="shared" si="43"/>
        <v/>
      </c>
      <c r="R158" s="76" t="str">
        <f t="shared" si="41"/>
        <v/>
      </c>
      <c r="S158" s="83" t="str">
        <f t="shared" si="44"/>
        <v/>
      </c>
      <c r="T158" s="83" t="str">
        <f t="shared" si="45"/>
        <v/>
      </c>
      <c r="U158" s="83" t="str">
        <f t="shared" si="52"/>
        <v/>
      </c>
      <c r="V158" s="83" t="str">
        <f t="shared" si="53"/>
        <v/>
      </c>
      <c r="W158" s="83" t="e">
        <f t="shared" si="46"/>
        <v>#VALUE!</v>
      </c>
      <c r="X158" s="83" t="str">
        <f t="shared" si="47"/>
        <v/>
      </c>
      <c r="Y158" s="83" t="str">
        <f t="shared" si="40"/>
        <v/>
      </c>
      <c r="Z158" s="83" t="str">
        <f t="shared" si="48"/>
        <v/>
      </c>
      <c r="AA158" s="83" t="str">
        <f t="shared" si="49"/>
        <v/>
      </c>
      <c r="AB158" s="83" t="str">
        <f t="shared" si="50"/>
        <v/>
      </c>
      <c r="AC158" s="72"/>
      <c r="AD158" s="73"/>
      <c r="AE158" s="72"/>
    </row>
    <row r="159" spans="1:31" x14ac:dyDescent="0.25">
      <c r="A159" s="72"/>
      <c r="B159" s="76"/>
      <c r="C159" s="52"/>
      <c r="D159" s="52"/>
      <c r="E159" s="52"/>
      <c r="F159" s="52"/>
      <c r="G159" s="52"/>
      <c r="H159" s="52"/>
      <c r="I159" s="83" t="str">
        <f t="shared" si="33"/>
        <v/>
      </c>
      <c r="J159" s="76" t="str">
        <f t="shared" si="36"/>
        <v/>
      </c>
      <c r="K159" s="76" t="str">
        <f>IF(J159="","",IF(#REF!-J159&lt;=$C$10/IF($A$12=1,1,10),"ABOVE",IF(#REF!-J159&lt;=($C$14+$C$10/IF($A$12=1,1,10)),"CHAM","BELOW")))</f>
        <v/>
      </c>
      <c r="L159" s="76" t="str">
        <f t="shared" si="37"/>
        <v/>
      </c>
      <c r="M159" s="83" t="str">
        <f t="shared" si="34"/>
        <v/>
      </c>
      <c r="N159" s="83" t="str">
        <f t="shared" si="35"/>
        <v/>
      </c>
      <c r="O159" s="83" t="str">
        <f t="shared" si="42"/>
        <v/>
      </c>
      <c r="P159" s="76" t="str">
        <f t="shared" si="51"/>
        <v/>
      </c>
      <c r="Q159" s="76" t="str">
        <f t="shared" si="43"/>
        <v/>
      </c>
      <c r="R159" s="76" t="str">
        <f t="shared" si="41"/>
        <v/>
      </c>
      <c r="S159" s="83" t="str">
        <f t="shared" si="44"/>
        <v/>
      </c>
      <c r="T159" s="83" t="str">
        <f t="shared" si="45"/>
        <v/>
      </c>
      <c r="U159" s="83" t="str">
        <f t="shared" si="52"/>
        <v/>
      </c>
      <c r="V159" s="83" t="str">
        <f t="shared" si="53"/>
        <v/>
      </c>
      <c r="W159" s="83" t="e">
        <f t="shared" si="46"/>
        <v>#VALUE!</v>
      </c>
      <c r="X159" s="83" t="str">
        <f t="shared" si="47"/>
        <v/>
      </c>
      <c r="Y159" s="83" t="str">
        <f t="shared" si="40"/>
        <v/>
      </c>
      <c r="Z159" s="83" t="str">
        <f t="shared" si="48"/>
        <v/>
      </c>
      <c r="AA159" s="83" t="str">
        <f t="shared" si="49"/>
        <v/>
      </c>
      <c r="AB159" s="83" t="str">
        <f t="shared" si="50"/>
        <v/>
      </c>
      <c r="AC159" s="72"/>
      <c r="AD159" s="73"/>
      <c r="AE159" s="72"/>
    </row>
    <row r="160" spans="1:31" x14ac:dyDescent="0.25">
      <c r="A160" s="72"/>
      <c r="B160" s="76"/>
      <c r="C160" s="52"/>
      <c r="D160" s="52"/>
      <c r="E160" s="52"/>
      <c r="F160" s="52"/>
      <c r="G160" s="52"/>
      <c r="H160" s="52"/>
      <c r="I160" s="83" t="str">
        <f t="shared" si="33"/>
        <v/>
      </c>
      <c r="J160" s="76" t="str">
        <f t="shared" si="36"/>
        <v/>
      </c>
      <c r="K160" s="76" t="str">
        <f>IF(J160="","",IF(#REF!-J160&lt;=$C$10/IF($A$12=1,1,10),"ABOVE",IF(#REF!-J160&lt;=($C$14+$C$10/IF($A$12=1,1,10)),"CHAM","BELOW")))</f>
        <v/>
      </c>
      <c r="L160" s="76" t="str">
        <f t="shared" si="37"/>
        <v/>
      </c>
      <c r="M160" s="83" t="str">
        <f t="shared" si="34"/>
        <v/>
      </c>
      <c r="N160" s="83" t="str">
        <f t="shared" si="35"/>
        <v/>
      </c>
      <c r="O160" s="83" t="str">
        <f t="shared" si="42"/>
        <v/>
      </c>
      <c r="P160" s="76" t="str">
        <f t="shared" si="51"/>
        <v/>
      </c>
      <c r="Q160" s="76" t="str">
        <f t="shared" si="43"/>
        <v/>
      </c>
      <c r="R160" s="76" t="str">
        <f t="shared" si="41"/>
        <v/>
      </c>
      <c r="S160" s="83" t="str">
        <f t="shared" si="44"/>
        <v/>
      </c>
      <c r="T160" s="83" t="str">
        <f t="shared" si="45"/>
        <v/>
      </c>
      <c r="U160" s="83" t="str">
        <f t="shared" si="52"/>
        <v/>
      </c>
      <c r="V160" s="83" t="str">
        <f t="shared" si="53"/>
        <v/>
      </c>
      <c r="W160" s="83" t="e">
        <f t="shared" si="46"/>
        <v>#VALUE!</v>
      </c>
      <c r="X160" s="83" t="str">
        <f t="shared" si="47"/>
        <v/>
      </c>
      <c r="Y160" s="83" t="str">
        <f t="shared" si="40"/>
        <v/>
      </c>
      <c r="Z160" s="83" t="str">
        <f t="shared" si="48"/>
        <v/>
      </c>
      <c r="AA160" s="83" t="str">
        <f t="shared" si="49"/>
        <v/>
      </c>
      <c r="AB160" s="83" t="str">
        <f t="shared" si="50"/>
        <v/>
      </c>
      <c r="AC160" s="72"/>
      <c r="AD160" s="73"/>
      <c r="AE160" s="72"/>
    </row>
    <row r="161" spans="1:31" x14ac:dyDescent="0.25">
      <c r="A161" s="72"/>
      <c r="B161" s="76"/>
      <c r="C161" s="52"/>
      <c r="D161" s="52"/>
      <c r="E161" s="52"/>
      <c r="F161" s="52"/>
      <c r="G161" s="52"/>
      <c r="H161" s="52"/>
      <c r="I161" s="83" t="str">
        <f t="shared" si="33"/>
        <v/>
      </c>
      <c r="J161" s="76" t="str">
        <f t="shared" si="36"/>
        <v/>
      </c>
      <c r="K161" s="76" t="str">
        <f>IF(J161="","",IF(#REF!-J161&lt;=$C$10/IF($A$12=1,1,10),"ABOVE",IF(#REF!-J161&lt;=($C$14+$C$10/IF($A$12=1,1,10)),"CHAM","BELOW")))</f>
        <v/>
      </c>
      <c r="L161" s="76" t="str">
        <f t="shared" si="37"/>
        <v/>
      </c>
      <c r="M161" s="83" t="str">
        <f t="shared" si="34"/>
        <v/>
      </c>
      <c r="N161" s="83" t="str">
        <f t="shared" si="35"/>
        <v/>
      </c>
      <c r="O161" s="83" t="str">
        <f t="shared" si="42"/>
        <v/>
      </c>
      <c r="P161" s="76" t="str">
        <f t="shared" si="51"/>
        <v/>
      </c>
      <c r="Q161" s="76" t="str">
        <f t="shared" si="43"/>
        <v/>
      </c>
      <c r="R161" s="76" t="str">
        <f t="shared" si="41"/>
        <v/>
      </c>
      <c r="S161" s="83" t="str">
        <f t="shared" si="44"/>
        <v/>
      </c>
      <c r="T161" s="83" t="str">
        <f t="shared" si="45"/>
        <v/>
      </c>
      <c r="U161" s="83" t="str">
        <f t="shared" si="52"/>
        <v/>
      </c>
      <c r="V161" s="83" t="str">
        <f t="shared" si="53"/>
        <v/>
      </c>
      <c r="W161" s="83" t="e">
        <f t="shared" si="46"/>
        <v>#VALUE!</v>
      </c>
      <c r="X161" s="83" t="str">
        <f t="shared" si="47"/>
        <v/>
      </c>
      <c r="Y161" s="83" t="str">
        <f t="shared" si="40"/>
        <v/>
      </c>
      <c r="Z161" s="83" t="str">
        <f t="shared" si="48"/>
        <v/>
      </c>
      <c r="AA161" s="83" t="str">
        <f t="shared" si="49"/>
        <v/>
      </c>
      <c r="AB161" s="83" t="str">
        <f t="shared" si="50"/>
        <v/>
      </c>
      <c r="AC161" s="72"/>
      <c r="AD161" s="73"/>
      <c r="AE161" s="72"/>
    </row>
    <row r="162" spans="1:31" x14ac:dyDescent="0.25">
      <c r="A162" s="72"/>
      <c r="B162" s="76"/>
      <c r="C162" s="52"/>
      <c r="D162" s="52"/>
      <c r="E162" s="52"/>
      <c r="F162" s="52"/>
      <c r="G162" s="52"/>
      <c r="H162" s="52"/>
      <c r="I162" s="83" t="str">
        <f t="shared" si="33"/>
        <v/>
      </c>
      <c r="J162" s="76" t="str">
        <f t="shared" si="36"/>
        <v/>
      </c>
      <c r="K162" s="76" t="str">
        <f>IF(J162="","",IF(#REF!-J162&lt;=$C$10/IF($A$12=1,1,10),"ABOVE",IF(#REF!-J162&lt;=($C$14+$C$10/IF($A$12=1,1,10)),"CHAM","BELOW")))</f>
        <v/>
      </c>
      <c r="L162" s="76" t="str">
        <f t="shared" si="37"/>
        <v/>
      </c>
      <c r="M162" s="83" t="str">
        <f t="shared" si="34"/>
        <v/>
      </c>
      <c r="N162" s="83" t="str">
        <f t="shared" si="35"/>
        <v/>
      </c>
      <c r="O162" s="83" t="str">
        <f t="shared" si="42"/>
        <v/>
      </c>
      <c r="P162" s="76" t="str">
        <f t="shared" si="51"/>
        <v/>
      </c>
      <c r="Q162" s="76" t="str">
        <f t="shared" si="43"/>
        <v/>
      </c>
      <c r="R162" s="76" t="str">
        <f t="shared" si="41"/>
        <v/>
      </c>
      <c r="S162" s="83" t="str">
        <f t="shared" si="44"/>
        <v/>
      </c>
      <c r="T162" s="83" t="str">
        <f t="shared" si="45"/>
        <v/>
      </c>
      <c r="U162" s="83" t="str">
        <f t="shared" si="52"/>
        <v/>
      </c>
      <c r="V162" s="83" t="str">
        <f t="shared" si="53"/>
        <v/>
      </c>
      <c r="W162" s="83" t="e">
        <f t="shared" si="46"/>
        <v>#VALUE!</v>
      </c>
      <c r="X162" s="83" t="str">
        <f t="shared" si="47"/>
        <v/>
      </c>
      <c r="Y162" s="83" t="str">
        <f t="shared" si="40"/>
        <v/>
      </c>
      <c r="Z162" s="83" t="str">
        <f t="shared" si="48"/>
        <v/>
      </c>
      <c r="AA162" s="83" t="str">
        <f t="shared" si="49"/>
        <v/>
      </c>
      <c r="AB162" s="83" t="str">
        <f t="shared" si="50"/>
        <v/>
      </c>
      <c r="AC162" s="72"/>
      <c r="AD162" s="73"/>
      <c r="AE162" s="72"/>
    </row>
    <row r="163" spans="1:31" x14ac:dyDescent="0.25">
      <c r="A163" s="72"/>
      <c r="B163" s="76"/>
      <c r="C163" s="52"/>
      <c r="D163" s="52"/>
      <c r="E163" s="52"/>
      <c r="F163" s="52"/>
      <c r="G163" s="52"/>
      <c r="H163" s="52"/>
      <c r="I163" s="83" t="str">
        <f t="shared" si="33"/>
        <v/>
      </c>
      <c r="J163" s="76" t="str">
        <f t="shared" si="36"/>
        <v/>
      </c>
      <c r="K163" s="76" t="str">
        <f>IF(J163="","",IF(#REF!-J163&lt;=$C$10/IF($A$12=1,1,10),"ABOVE",IF(#REF!-J163&lt;=($C$14+$C$10/IF($A$12=1,1,10)),"CHAM","BELOW")))</f>
        <v/>
      </c>
      <c r="L163" s="76" t="str">
        <f t="shared" si="37"/>
        <v/>
      </c>
      <c r="M163" s="83" t="str">
        <f t="shared" si="34"/>
        <v/>
      </c>
      <c r="N163" s="83" t="str">
        <f t="shared" si="35"/>
        <v/>
      </c>
      <c r="O163" s="83" t="str">
        <f t="shared" si="42"/>
        <v/>
      </c>
      <c r="P163" s="76" t="str">
        <f t="shared" si="51"/>
        <v/>
      </c>
      <c r="Q163" s="76" t="str">
        <f t="shared" si="43"/>
        <v/>
      </c>
      <c r="R163" s="76" t="str">
        <f t="shared" si="41"/>
        <v/>
      </c>
      <c r="S163" s="83" t="str">
        <f t="shared" si="44"/>
        <v/>
      </c>
      <c r="T163" s="83" t="str">
        <f t="shared" si="45"/>
        <v/>
      </c>
      <c r="U163" s="83" t="str">
        <f t="shared" si="52"/>
        <v/>
      </c>
      <c r="V163" s="83" t="str">
        <f t="shared" si="53"/>
        <v/>
      </c>
      <c r="W163" s="83" t="e">
        <f t="shared" si="46"/>
        <v>#VALUE!</v>
      </c>
      <c r="X163" s="83" t="str">
        <f t="shared" si="47"/>
        <v/>
      </c>
      <c r="Y163" s="83" t="str">
        <f t="shared" si="40"/>
        <v/>
      </c>
      <c r="Z163" s="83" t="str">
        <f t="shared" si="48"/>
        <v/>
      </c>
      <c r="AA163" s="83" t="str">
        <f t="shared" si="49"/>
        <v/>
      </c>
      <c r="AB163" s="83" t="str">
        <f t="shared" si="50"/>
        <v/>
      </c>
      <c r="AC163" s="72"/>
      <c r="AD163" s="73"/>
      <c r="AE163" s="72"/>
    </row>
    <row r="164" spans="1:31" x14ac:dyDescent="0.25">
      <c r="A164" s="72"/>
      <c r="B164" s="76"/>
      <c r="C164" s="52"/>
      <c r="D164" s="52"/>
      <c r="E164" s="52"/>
      <c r="F164" s="52"/>
      <c r="G164" s="52"/>
      <c r="H164" s="52"/>
      <c r="I164" s="83" t="str">
        <f t="shared" si="33"/>
        <v/>
      </c>
      <c r="J164" s="76" t="str">
        <f t="shared" si="36"/>
        <v/>
      </c>
      <c r="K164" s="76" t="str">
        <f>IF(J164="","",IF(#REF!-J164&lt;=$C$10/IF($A$12=1,1,10),"ABOVE",IF(#REF!-J164&lt;=($C$14+$C$10/IF($A$12=1,1,10)),"CHAM","BELOW")))</f>
        <v/>
      </c>
      <c r="L164" s="76" t="str">
        <f t="shared" si="37"/>
        <v/>
      </c>
      <c r="M164" s="83" t="str">
        <f t="shared" si="34"/>
        <v/>
      </c>
      <c r="N164" s="83" t="str">
        <f t="shared" si="35"/>
        <v/>
      </c>
      <c r="O164" s="83" t="str">
        <f t="shared" si="42"/>
        <v/>
      </c>
      <c r="P164" s="76" t="str">
        <f t="shared" si="51"/>
        <v/>
      </c>
      <c r="Q164" s="76" t="str">
        <f t="shared" si="43"/>
        <v/>
      </c>
      <c r="R164" s="76" t="str">
        <f t="shared" si="41"/>
        <v/>
      </c>
      <c r="S164" s="83" t="str">
        <f t="shared" si="44"/>
        <v/>
      </c>
      <c r="T164" s="83" t="str">
        <f t="shared" si="45"/>
        <v/>
      </c>
      <c r="U164" s="83" t="str">
        <f t="shared" si="52"/>
        <v/>
      </c>
      <c r="V164" s="83" t="str">
        <f t="shared" si="53"/>
        <v/>
      </c>
      <c r="W164" s="83" t="e">
        <f t="shared" si="46"/>
        <v>#VALUE!</v>
      </c>
      <c r="X164" s="83" t="str">
        <f t="shared" si="47"/>
        <v/>
      </c>
      <c r="Y164" s="83" t="str">
        <f t="shared" si="40"/>
        <v/>
      </c>
      <c r="Z164" s="83" t="str">
        <f t="shared" si="48"/>
        <v/>
      </c>
      <c r="AA164" s="83" t="str">
        <f t="shared" si="49"/>
        <v/>
      </c>
      <c r="AB164" s="83" t="str">
        <f t="shared" si="50"/>
        <v/>
      </c>
      <c r="AC164" s="72"/>
      <c r="AD164" s="73"/>
      <c r="AE164" s="72"/>
    </row>
    <row r="165" spans="1:31" x14ac:dyDescent="0.25">
      <c r="A165" s="72"/>
      <c r="B165" s="76"/>
      <c r="C165" s="52"/>
      <c r="D165" s="52"/>
      <c r="E165" s="52"/>
      <c r="F165" s="52"/>
      <c r="G165" s="52"/>
      <c r="H165" s="52"/>
      <c r="I165" s="83" t="str">
        <f t="shared" si="33"/>
        <v/>
      </c>
      <c r="J165" s="76" t="str">
        <f t="shared" si="36"/>
        <v/>
      </c>
      <c r="K165" s="76" t="str">
        <f>IF(J165="","",IF(#REF!-J165&lt;=$C$10/IF($A$12=1,1,10),"ABOVE",IF(#REF!-J165&lt;=($C$14+$C$10/IF($A$12=1,1,10)),"CHAM","BELOW")))</f>
        <v/>
      </c>
      <c r="L165" s="76" t="str">
        <f t="shared" si="37"/>
        <v/>
      </c>
      <c r="M165" s="83" t="str">
        <f t="shared" si="34"/>
        <v/>
      </c>
      <c r="N165" s="83" t="str">
        <f t="shared" si="35"/>
        <v/>
      </c>
      <c r="O165" s="83" t="str">
        <f t="shared" si="42"/>
        <v/>
      </c>
      <c r="P165" s="76" t="str">
        <f t="shared" si="51"/>
        <v/>
      </c>
      <c r="Q165" s="76" t="str">
        <f t="shared" si="43"/>
        <v/>
      </c>
      <c r="R165" s="76" t="str">
        <f t="shared" si="41"/>
        <v/>
      </c>
      <c r="S165" s="83" t="str">
        <f t="shared" si="44"/>
        <v/>
      </c>
      <c r="T165" s="83" t="str">
        <f t="shared" si="45"/>
        <v/>
      </c>
      <c r="U165" s="83" t="str">
        <f t="shared" si="52"/>
        <v/>
      </c>
      <c r="V165" s="83" t="str">
        <f t="shared" si="53"/>
        <v/>
      </c>
      <c r="W165" s="83" t="e">
        <f t="shared" si="46"/>
        <v>#VALUE!</v>
      </c>
      <c r="X165" s="83" t="str">
        <f t="shared" si="47"/>
        <v/>
      </c>
      <c r="Y165" s="83" t="str">
        <f t="shared" si="40"/>
        <v/>
      </c>
      <c r="Z165" s="83" t="str">
        <f t="shared" si="48"/>
        <v/>
      </c>
      <c r="AA165" s="83" t="str">
        <f t="shared" si="49"/>
        <v/>
      </c>
      <c r="AB165" s="83" t="str">
        <f t="shared" si="50"/>
        <v/>
      </c>
      <c r="AC165" s="72"/>
      <c r="AD165" s="73"/>
      <c r="AE165" s="72"/>
    </row>
    <row r="166" spans="1:31" x14ac:dyDescent="0.25">
      <c r="A166" s="72"/>
      <c r="B166" s="76"/>
      <c r="C166" s="52"/>
      <c r="D166" s="52"/>
      <c r="E166" s="52"/>
      <c r="F166" s="52"/>
      <c r="G166" s="52"/>
      <c r="H166" s="52"/>
      <c r="I166" s="83" t="str">
        <f t="shared" ref="I166:I229" si="54">IF(J166="","",IF(J166=0,$C$8,($C$8+J166/100)))</f>
        <v/>
      </c>
      <c r="J166" s="76" t="str">
        <f t="shared" si="36"/>
        <v/>
      </c>
      <c r="K166" s="76" t="str">
        <f>IF(J166="","",IF(#REF!-J166&lt;=$C$10/IF($A$12=1,1,10),"ABOVE",IF(#REF!-J166&lt;=($C$14+$C$10/IF($A$12=1,1,10)),"CHAM","BELOW")))</f>
        <v/>
      </c>
      <c r="L166" s="76" t="str">
        <f t="shared" si="37"/>
        <v/>
      </c>
      <c r="M166" s="83" t="str">
        <f t="shared" ref="M166:M229" si="55">IF(L166="","",(IF(L166=0,0,VLOOKUP(L166,$B$17:$F$132,IF($C$4="HS180",2,4),FALSE))))</f>
        <v/>
      </c>
      <c r="N166" s="83" t="str">
        <f t="shared" ref="N166:N229" si="56">IF(L166="","",(IF(L166=0,0,VLOOKUP(L166,$B$17:$F$132,IF($C$4="HS180",3,5),FALSE))))</f>
        <v/>
      </c>
      <c r="O166" s="83" t="str">
        <f t="shared" si="42"/>
        <v/>
      </c>
      <c r="P166" s="76" t="str">
        <f t="shared" si="51"/>
        <v/>
      </c>
      <c r="Q166" s="76" t="str">
        <f t="shared" si="43"/>
        <v/>
      </c>
      <c r="R166" s="76" t="str">
        <f t="shared" si="41"/>
        <v/>
      </c>
      <c r="S166" s="83" t="str">
        <f t="shared" si="44"/>
        <v/>
      </c>
      <c r="T166" s="83" t="str">
        <f t="shared" si="45"/>
        <v/>
      </c>
      <c r="U166" s="83" t="str">
        <f t="shared" si="52"/>
        <v/>
      </c>
      <c r="V166" s="83" t="str">
        <f t="shared" si="53"/>
        <v/>
      </c>
      <c r="W166" s="83" t="e">
        <f t="shared" si="46"/>
        <v>#VALUE!</v>
      </c>
      <c r="X166" s="83" t="str">
        <f t="shared" si="47"/>
        <v/>
      </c>
      <c r="Y166" s="83" t="str">
        <f t="shared" si="40"/>
        <v/>
      </c>
      <c r="Z166" s="83" t="str">
        <f t="shared" si="48"/>
        <v/>
      </c>
      <c r="AA166" s="83" t="str">
        <f t="shared" si="49"/>
        <v/>
      </c>
      <c r="AB166" s="83" t="str">
        <f t="shared" si="50"/>
        <v/>
      </c>
      <c r="AC166" s="72"/>
      <c r="AD166" s="73"/>
      <c r="AE166" s="72"/>
    </row>
    <row r="167" spans="1:31" x14ac:dyDescent="0.25">
      <c r="A167" s="72"/>
      <c r="B167" s="76"/>
      <c r="C167" s="52"/>
      <c r="D167" s="52"/>
      <c r="E167" s="52"/>
      <c r="F167" s="52"/>
      <c r="G167" s="52"/>
      <c r="H167" s="52"/>
      <c r="I167" s="83" t="str">
        <f t="shared" si="54"/>
        <v/>
      </c>
      <c r="J167" s="76" t="str">
        <f t="shared" ref="J167:J230" si="57">IFERROR(IF($A$12=1,IF(J166-1&gt;=0, J166-1,""),IF(J166-2.54&gt;=0,J166-2.54,"")),"")</f>
        <v/>
      </c>
      <c r="K167" s="76" t="str">
        <f>IF(J167="","",IF(#REF!-J167&lt;=$C$10/IF($A$12=1,1,10),"ABOVE",IF(#REF!-J167&lt;=($C$14+$C$10/IF($A$12=1,1,10)),"CHAM","BELOW")))</f>
        <v/>
      </c>
      <c r="L167" s="76" t="str">
        <f t="shared" ref="L167:L230" si="58">IF(J167="","",IF(K167="ABOVE",0,IF(K167="BELOW",0,IF(L166&gt;=1,L166+1,1))))</f>
        <v/>
      </c>
      <c r="M167" s="83" t="str">
        <f t="shared" si="55"/>
        <v/>
      </c>
      <c r="N167" s="83" t="str">
        <f t="shared" si="56"/>
        <v/>
      </c>
      <c r="O167" s="83" t="str">
        <f t="shared" si="42"/>
        <v/>
      </c>
      <c r="P167" s="76" t="str">
        <f t="shared" si="51"/>
        <v/>
      </c>
      <c r="Q167" s="76" t="str">
        <f t="shared" si="43"/>
        <v/>
      </c>
      <c r="R167" s="76" t="str">
        <f t="shared" si="41"/>
        <v/>
      </c>
      <c r="S167" s="83" t="str">
        <f t="shared" si="44"/>
        <v/>
      </c>
      <c r="T167" s="83" t="str">
        <f t="shared" si="45"/>
        <v/>
      </c>
      <c r="U167" s="83" t="str">
        <f t="shared" si="52"/>
        <v/>
      </c>
      <c r="V167" s="83" t="str">
        <f t="shared" si="53"/>
        <v/>
      </c>
      <c r="W167" s="83" t="e">
        <f t="shared" si="46"/>
        <v>#VALUE!</v>
      </c>
      <c r="X167" s="83" t="str">
        <f t="shared" si="47"/>
        <v/>
      </c>
      <c r="Y167" s="83" t="str">
        <f t="shared" si="40"/>
        <v/>
      </c>
      <c r="Z167" s="83" t="str">
        <f t="shared" si="48"/>
        <v/>
      </c>
      <c r="AA167" s="83" t="str">
        <f t="shared" si="49"/>
        <v/>
      </c>
      <c r="AB167" s="83" t="str">
        <f t="shared" si="50"/>
        <v/>
      </c>
      <c r="AC167" s="72"/>
      <c r="AD167" s="73"/>
      <c r="AE167" s="72"/>
    </row>
    <row r="168" spans="1:31" x14ac:dyDescent="0.25">
      <c r="A168" s="72"/>
      <c r="B168" s="76"/>
      <c r="C168" s="52"/>
      <c r="D168" s="52"/>
      <c r="E168" s="52"/>
      <c r="F168" s="52"/>
      <c r="G168" s="52"/>
      <c r="H168" s="52"/>
      <c r="I168" s="83" t="str">
        <f t="shared" si="54"/>
        <v/>
      </c>
      <c r="J168" s="76" t="str">
        <f t="shared" si="57"/>
        <v/>
      </c>
      <c r="K168" s="76" t="str">
        <f>IF(J168="","",IF(#REF!-J168&lt;=$C$10/IF($A$12=1,1,10),"ABOVE",IF(#REF!-J168&lt;=($C$14+$C$10/IF($A$12=1,1,10)),"CHAM","BELOW")))</f>
        <v/>
      </c>
      <c r="L168" s="76" t="str">
        <f t="shared" si="58"/>
        <v/>
      </c>
      <c r="M168" s="83" t="str">
        <f t="shared" si="55"/>
        <v/>
      </c>
      <c r="N168" s="83" t="str">
        <f t="shared" si="56"/>
        <v/>
      </c>
      <c r="O168" s="83" t="str">
        <f t="shared" si="42"/>
        <v/>
      </c>
      <c r="P168" s="76" t="str">
        <f t="shared" si="51"/>
        <v/>
      </c>
      <c r="Q168" s="76" t="str">
        <f t="shared" si="43"/>
        <v/>
      </c>
      <c r="R168" s="76" t="str">
        <f t="shared" si="41"/>
        <v/>
      </c>
      <c r="S168" s="83" t="str">
        <f t="shared" si="44"/>
        <v/>
      </c>
      <c r="T168" s="83" t="str">
        <f t="shared" si="45"/>
        <v/>
      </c>
      <c r="U168" s="83" t="str">
        <f t="shared" si="52"/>
        <v/>
      </c>
      <c r="V168" s="83" t="str">
        <f t="shared" si="53"/>
        <v/>
      </c>
      <c r="W168" s="83" t="e">
        <f t="shared" si="46"/>
        <v>#VALUE!</v>
      </c>
      <c r="X168" s="83" t="str">
        <f t="shared" si="47"/>
        <v/>
      </c>
      <c r="Y168" s="83" t="str">
        <f t="shared" si="40"/>
        <v/>
      </c>
      <c r="Z168" s="83" t="str">
        <f t="shared" si="48"/>
        <v/>
      </c>
      <c r="AA168" s="83" t="str">
        <f t="shared" si="49"/>
        <v/>
      </c>
      <c r="AB168" s="83" t="str">
        <f t="shared" si="50"/>
        <v/>
      </c>
      <c r="AC168" s="72"/>
      <c r="AD168" s="73"/>
      <c r="AE168" s="72"/>
    </row>
    <row r="169" spans="1:31" x14ac:dyDescent="0.25">
      <c r="A169" s="72"/>
      <c r="B169" s="76"/>
      <c r="C169" s="52"/>
      <c r="D169" s="52"/>
      <c r="E169" s="52"/>
      <c r="F169" s="52"/>
      <c r="G169" s="52"/>
      <c r="H169" s="52"/>
      <c r="I169" s="83" t="str">
        <f t="shared" si="54"/>
        <v/>
      </c>
      <c r="J169" s="76" t="str">
        <f t="shared" si="57"/>
        <v/>
      </c>
      <c r="K169" s="76" t="str">
        <f>IF(J169="","",IF(#REF!-J169&lt;=$C$10/IF($A$12=1,1,10),"ABOVE",IF(#REF!-J169&lt;=($C$14+$C$10/IF($A$12=1,1,10)),"CHAM","BELOW")))</f>
        <v/>
      </c>
      <c r="L169" s="76" t="str">
        <f t="shared" si="58"/>
        <v/>
      </c>
      <c r="M169" s="83" t="str">
        <f t="shared" si="55"/>
        <v/>
      </c>
      <c r="N169" s="83" t="str">
        <f t="shared" si="56"/>
        <v/>
      </c>
      <c r="O169" s="83" t="str">
        <f t="shared" si="42"/>
        <v/>
      </c>
      <c r="P169" s="76" t="str">
        <f t="shared" si="51"/>
        <v/>
      </c>
      <c r="Q169" s="76" t="str">
        <f t="shared" si="43"/>
        <v/>
      </c>
      <c r="R169" s="76" t="str">
        <f t="shared" si="41"/>
        <v/>
      </c>
      <c r="S169" s="83" t="str">
        <f t="shared" si="44"/>
        <v/>
      </c>
      <c r="T169" s="83" t="str">
        <f t="shared" si="45"/>
        <v/>
      </c>
      <c r="U169" s="83" t="str">
        <f t="shared" si="52"/>
        <v/>
      </c>
      <c r="V169" s="83" t="str">
        <f t="shared" si="53"/>
        <v/>
      </c>
      <c r="W169" s="83" t="e">
        <f t="shared" si="46"/>
        <v>#VALUE!</v>
      </c>
      <c r="X169" s="83" t="str">
        <f t="shared" si="47"/>
        <v/>
      </c>
      <c r="Y169" s="83" t="str">
        <f t="shared" si="40"/>
        <v/>
      </c>
      <c r="Z169" s="83" t="str">
        <f t="shared" si="48"/>
        <v/>
      </c>
      <c r="AA169" s="83" t="str">
        <f t="shared" si="49"/>
        <v/>
      </c>
      <c r="AB169" s="83" t="str">
        <f t="shared" si="50"/>
        <v/>
      </c>
      <c r="AC169" s="72"/>
      <c r="AD169" s="73"/>
      <c r="AE169" s="72"/>
    </row>
    <row r="170" spans="1:31" x14ac:dyDescent="0.25">
      <c r="A170" s="72"/>
      <c r="B170" s="76"/>
      <c r="C170" s="52"/>
      <c r="D170" s="52"/>
      <c r="E170" s="52"/>
      <c r="F170" s="52"/>
      <c r="G170" s="52"/>
      <c r="H170" s="52"/>
      <c r="I170" s="83" t="str">
        <f t="shared" si="54"/>
        <v/>
      </c>
      <c r="J170" s="76" t="str">
        <f t="shared" si="57"/>
        <v/>
      </c>
      <c r="K170" s="76" t="str">
        <f>IF(J170="","",IF(#REF!-J170&lt;=$C$10/IF($A$12=1,1,10),"ABOVE",IF(#REF!-J170&lt;=($C$14+$C$10/IF($A$12=1,1,10)),"CHAM","BELOW")))</f>
        <v/>
      </c>
      <c r="L170" s="76" t="str">
        <f t="shared" si="58"/>
        <v/>
      </c>
      <c r="M170" s="83" t="str">
        <f t="shared" si="55"/>
        <v/>
      </c>
      <c r="N170" s="83" t="str">
        <f t="shared" si="56"/>
        <v/>
      </c>
      <c r="O170" s="83" t="str">
        <f t="shared" si="42"/>
        <v/>
      </c>
      <c r="P170" s="76" t="str">
        <f t="shared" si="51"/>
        <v/>
      </c>
      <c r="Q170" s="76" t="str">
        <f t="shared" si="43"/>
        <v/>
      </c>
      <c r="R170" s="76" t="str">
        <f t="shared" si="41"/>
        <v/>
      </c>
      <c r="S170" s="83" t="str">
        <f t="shared" si="44"/>
        <v/>
      </c>
      <c r="T170" s="83" t="str">
        <f t="shared" si="45"/>
        <v/>
      </c>
      <c r="U170" s="83" t="str">
        <f t="shared" si="52"/>
        <v/>
      </c>
      <c r="V170" s="83" t="str">
        <f t="shared" si="53"/>
        <v/>
      </c>
      <c r="W170" s="83" t="e">
        <f t="shared" si="46"/>
        <v>#VALUE!</v>
      </c>
      <c r="X170" s="83" t="str">
        <f t="shared" si="47"/>
        <v/>
      </c>
      <c r="Y170" s="83" t="str">
        <f t="shared" si="40"/>
        <v/>
      </c>
      <c r="Z170" s="83" t="str">
        <f t="shared" si="48"/>
        <v/>
      </c>
      <c r="AA170" s="83" t="str">
        <f t="shared" si="49"/>
        <v/>
      </c>
      <c r="AB170" s="83" t="str">
        <f t="shared" si="50"/>
        <v/>
      </c>
      <c r="AC170" s="72"/>
      <c r="AD170" s="73"/>
      <c r="AE170" s="72"/>
    </row>
    <row r="171" spans="1:31" x14ac:dyDescent="0.25">
      <c r="A171" s="72"/>
      <c r="B171" s="76"/>
      <c r="C171" s="52"/>
      <c r="D171" s="52"/>
      <c r="E171" s="52"/>
      <c r="F171" s="52"/>
      <c r="G171" s="52"/>
      <c r="H171" s="52"/>
      <c r="I171" s="83" t="str">
        <f t="shared" si="54"/>
        <v/>
      </c>
      <c r="J171" s="76" t="str">
        <f t="shared" si="57"/>
        <v/>
      </c>
      <c r="K171" s="76" t="str">
        <f>IF(J171="","",IF(#REF!-J171&lt;=$C$10/IF($A$12=1,1,10),"ABOVE",IF(#REF!-J171&lt;=($C$14+$C$10/IF($A$12=1,1,10)),"CHAM","BELOW")))</f>
        <v/>
      </c>
      <c r="L171" s="76" t="str">
        <f t="shared" si="58"/>
        <v/>
      </c>
      <c r="M171" s="83" t="str">
        <f t="shared" si="55"/>
        <v/>
      </c>
      <c r="N171" s="83" t="str">
        <f t="shared" si="56"/>
        <v/>
      </c>
      <c r="O171" s="83" t="str">
        <f t="shared" si="42"/>
        <v/>
      </c>
      <c r="P171" s="76" t="str">
        <f t="shared" si="51"/>
        <v/>
      </c>
      <c r="Q171" s="76" t="str">
        <f t="shared" si="43"/>
        <v/>
      </c>
      <c r="R171" s="76" t="str">
        <f t="shared" si="41"/>
        <v/>
      </c>
      <c r="S171" s="83" t="str">
        <f t="shared" si="44"/>
        <v/>
      </c>
      <c r="T171" s="83" t="str">
        <f t="shared" si="45"/>
        <v/>
      </c>
      <c r="U171" s="83" t="str">
        <f t="shared" si="52"/>
        <v/>
      </c>
      <c r="V171" s="83" t="str">
        <f t="shared" si="53"/>
        <v/>
      </c>
      <c r="W171" s="83" t="e">
        <f t="shared" si="46"/>
        <v>#VALUE!</v>
      </c>
      <c r="X171" s="83" t="str">
        <f t="shared" si="47"/>
        <v/>
      </c>
      <c r="Y171" s="83" t="str">
        <f t="shared" si="40"/>
        <v/>
      </c>
      <c r="Z171" s="83" t="str">
        <f t="shared" si="48"/>
        <v/>
      </c>
      <c r="AA171" s="83" t="str">
        <f t="shared" si="49"/>
        <v/>
      </c>
      <c r="AB171" s="83" t="str">
        <f t="shared" si="50"/>
        <v/>
      </c>
      <c r="AC171" s="72"/>
      <c r="AD171" s="73"/>
      <c r="AE171" s="72"/>
    </row>
    <row r="172" spans="1:31" x14ac:dyDescent="0.25">
      <c r="A172" s="72"/>
      <c r="B172" s="76"/>
      <c r="C172" s="52"/>
      <c r="D172" s="52"/>
      <c r="E172" s="52"/>
      <c r="F172" s="52"/>
      <c r="G172" s="52"/>
      <c r="H172" s="52"/>
      <c r="I172" s="83" t="str">
        <f t="shared" si="54"/>
        <v/>
      </c>
      <c r="J172" s="76" t="str">
        <f t="shared" si="57"/>
        <v/>
      </c>
      <c r="K172" s="76" t="str">
        <f>IF(J172="","",IF(#REF!-J172&lt;=$C$10/IF($A$12=1,1,10),"ABOVE",IF(#REF!-J172&lt;=($C$14+$C$10/IF($A$12=1,1,10)),"CHAM","BELOW")))</f>
        <v/>
      </c>
      <c r="L172" s="76" t="str">
        <f t="shared" si="58"/>
        <v/>
      </c>
      <c r="M172" s="83" t="str">
        <f t="shared" si="55"/>
        <v/>
      </c>
      <c r="N172" s="83" t="str">
        <f t="shared" si="56"/>
        <v/>
      </c>
      <c r="O172" s="83" t="str">
        <f t="shared" si="42"/>
        <v/>
      </c>
      <c r="P172" s="76" t="str">
        <f t="shared" si="51"/>
        <v/>
      </c>
      <c r="Q172" s="76" t="str">
        <f t="shared" si="43"/>
        <v/>
      </c>
      <c r="R172" s="76" t="str">
        <f t="shared" si="41"/>
        <v/>
      </c>
      <c r="S172" s="83" t="str">
        <f t="shared" si="44"/>
        <v/>
      </c>
      <c r="T172" s="83" t="str">
        <f t="shared" si="45"/>
        <v/>
      </c>
      <c r="U172" s="83" t="str">
        <f t="shared" si="52"/>
        <v/>
      </c>
      <c r="V172" s="83" t="str">
        <f t="shared" si="53"/>
        <v/>
      </c>
      <c r="W172" s="83" t="e">
        <f t="shared" si="46"/>
        <v>#VALUE!</v>
      </c>
      <c r="X172" s="83" t="str">
        <f t="shared" si="47"/>
        <v/>
      </c>
      <c r="Y172" s="83" t="str">
        <f t="shared" si="40"/>
        <v/>
      </c>
      <c r="Z172" s="83" t="str">
        <f t="shared" si="48"/>
        <v/>
      </c>
      <c r="AA172" s="83" t="str">
        <f t="shared" si="49"/>
        <v/>
      </c>
      <c r="AB172" s="83" t="str">
        <f t="shared" si="50"/>
        <v/>
      </c>
      <c r="AC172" s="72"/>
      <c r="AD172" s="73"/>
      <c r="AE172" s="72"/>
    </row>
    <row r="173" spans="1:31" x14ac:dyDescent="0.25">
      <c r="A173" s="72"/>
      <c r="B173" s="76"/>
      <c r="C173" s="52"/>
      <c r="D173" s="52"/>
      <c r="E173" s="52"/>
      <c r="F173" s="52"/>
      <c r="G173" s="52"/>
      <c r="H173" s="52"/>
      <c r="I173" s="83" t="str">
        <f t="shared" si="54"/>
        <v/>
      </c>
      <c r="J173" s="76" t="str">
        <f t="shared" si="57"/>
        <v/>
      </c>
      <c r="K173" s="76" t="str">
        <f>IF(J173="","",IF(#REF!-J173&lt;=$C$10/IF($A$12=1,1,10),"ABOVE",IF(#REF!-J173&lt;=($C$14+$C$10/IF($A$12=1,1,10)),"CHAM","BELOW")))</f>
        <v/>
      </c>
      <c r="L173" s="76" t="str">
        <f t="shared" si="58"/>
        <v/>
      </c>
      <c r="M173" s="83" t="str">
        <f t="shared" si="55"/>
        <v/>
      </c>
      <c r="N173" s="83" t="str">
        <f t="shared" si="56"/>
        <v/>
      </c>
      <c r="O173" s="83" t="str">
        <f t="shared" si="42"/>
        <v/>
      </c>
      <c r="P173" s="76" t="str">
        <f t="shared" si="51"/>
        <v/>
      </c>
      <c r="Q173" s="76" t="str">
        <f t="shared" si="43"/>
        <v/>
      </c>
      <c r="R173" s="76" t="str">
        <f t="shared" si="41"/>
        <v/>
      </c>
      <c r="S173" s="83" t="str">
        <f t="shared" si="44"/>
        <v/>
      </c>
      <c r="T173" s="83" t="str">
        <f t="shared" si="45"/>
        <v/>
      </c>
      <c r="U173" s="83" t="str">
        <f t="shared" si="52"/>
        <v/>
      </c>
      <c r="V173" s="83" t="str">
        <f t="shared" si="53"/>
        <v/>
      </c>
      <c r="W173" s="83" t="e">
        <f t="shared" si="46"/>
        <v>#VALUE!</v>
      </c>
      <c r="X173" s="83" t="str">
        <f t="shared" si="47"/>
        <v/>
      </c>
      <c r="Y173" s="83" t="str">
        <f t="shared" si="40"/>
        <v/>
      </c>
      <c r="Z173" s="83" t="str">
        <f t="shared" si="48"/>
        <v/>
      </c>
      <c r="AA173" s="83" t="str">
        <f t="shared" si="49"/>
        <v/>
      </c>
      <c r="AB173" s="83" t="str">
        <f t="shared" si="50"/>
        <v/>
      </c>
      <c r="AC173" s="72"/>
      <c r="AD173" s="73"/>
      <c r="AE173" s="72"/>
    </row>
    <row r="174" spans="1:31" x14ac:dyDescent="0.25">
      <c r="A174" s="72"/>
      <c r="B174" s="76"/>
      <c r="C174" s="52"/>
      <c r="D174" s="52"/>
      <c r="E174" s="52"/>
      <c r="F174" s="52"/>
      <c r="G174" s="52"/>
      <c r="H174" s="52"/>
      <c r="I174" s="83" t="str">
        <f t="shared" si="54"/>
        <v/>
      </c>
      <c r="J174" s="76" t="str">
        <f t="shared" si="57"/>
        <v/>
      </c>
      <c r="K174" s="76" t="str">
        <f>IF(J174="","",IF(#REF!-J174&lt;=$C$10/IF($A$12=1,1,10),"ABOVE",IF(#REF!-J174&lt;=($C$14+$C$10/IF($A$12=1,1,10)),"CHAM","BELOW")))</f>
        <v/>
      </c>
      <c r="L174" s="76" t="str">
        <f t="shared" si="58"/>
        <v/>
      </c>
      <c r="M174" s="83" t="str">
        <f t="shared" si="55"/>
        <v/>
      </c>
      <c r="N174" s="83" t="str">
        <f t="shared" si="56"/>
        <v/>
      </c>
      <c r="O174" s="83" t="str">
        <f t="shared" si="42"/>
        <v/>
      </c>
      <c r="P174" s="76" t="str">
        <f t="shared" si="51"/>
        <v/>
      </c>
      <c r="Q174" s="76" t="str">
        <f t="shared" si="43"/>
        <v/>
      </c>
      <c r="R174" s="76" t="str">
        <f t="shared" si="41"/>
        <v/>
      </c>
      <c r="S174" s="83" t="str">
        <f t="shared" si="44"/>
        <v/>
      </c>
      <c r="T174" s="83" t="str">
        <f t="shared" si="45"/>
        <v/>
      </c>
      <c r="U174" s="83" t="str">
        <f t="shared" si="52"/>
        <v/>
      </c>
      <c r="V174" s="83" t="str">
        <f t="shared" si="53"/>
        <v/>
      </c>
      <c r="W174" s="83" t="e">
        <f t="shared" si="46"/>
        <v>#VALUE!</v>
      </c>
      <c r="X174" s="83" t="str">
        <f t="shared" si="47"/>
        <v/>
      </c>
      <c r="Y174" s="83" t="str">
        <f t="shared" si="40"/>
        <v/>
      </c>
      <c r="Z174" s="83" t="str">
        <f t="shared" si="48"/>
        <v/>
      </c>
      <c r="AA174" s="83" t="str">
        <f t="shared" si="49"/>
        <v/>
      </c>
      <c r="AB174" s="83" t="str">
        <f t="shared" si="50"/>
        <v/>
      </c>
      <c r="AC174" s="72"/>
      <c r="AD174" s="73"/>
      <c r="AE174" s="72"/>
    </row>
    <row r="175" spans="1:31" x14ac:dyDescent="0.25">
      <c r="A175" s="72"/>
      <c r="B175" s="76"/>
      <c r="C175" s="52"/>
      <c r="D175" s="52"/>
      <c r="E175" s="52"/>
      <c r="F175" s="52"/>
      <c r="G175" s="52"/>
      <c r="H175" s="52"/>
      <c r="I175" s="83" t="str">
        <f t="shared" si="54"/>
        <v/>
      </c>
      <c r="J175" s="76" t="str">
        <f t="shared" si="57"/>
        <v/>
      </c>
      <c r="K175" s="76" t="str">
        <f>IF(J175="","",IF(#REF!-J175&lt;=$C$10/IF($A$12=1,1,10),"ABOVE",IF(#REF!-J175&lt;=($C$14+$C$10/IF($A$12=1,1,10)),"CHAM","BELOW")))</f>
        <v/>
      </c>
      <c r="L175" s="76" t="str">
        <f t="shared" si="58"/>
        <v/>
      </c>
      <c r="M175" s="83" t="str">
        <f t="shared" si="55"/>
        <v/>
      </c>
      <c r="N175" s="83" t="str">
        <f t="shared" si="56"/>
        <v/>
      </c>
      <c r="O175" s="83" t="str">
        <f t="shared" si="42"/>
        <v/>
      </c>
      <c r="P175" s="76" t="str">
        <f t="shared" si="51"/>
        <v/>
      </c>
      <c r="Q175" s="76" t="str">
        <f t="shared" si="43"/>
        <v/>
      </c>
      <c r="R175" s="76" t="str">
        <f t="shared" si="41"/>
        <v/>
      </c>
      <c r="S175" s="83" t="str">
        <f t="shared" si="44"/>
        <v/>
      </c>
      <c r="T175" s="83" t="str">
        <f t="shared" si="45"/>
        <v/>
      </c>
      <c r="U175" s="83" t="str">
        <f t="shared" si="52"/>
        <v/>
      </c>
      <c r="V175" s="83" t="str">
        <f t="shared" si="53"/>
        <v/>
      </c>
      <c r="W175" s="83" t="e">
        <f t="shared" si="46"/>
        <v>#VALUE!</v>
      </c>
      <c r="X175" s="83" t="str">
        <f t="shared" si="47"/>
        <v/>
      </c>
      <c r="Y175" s="83" t="str">
        <f t="shared" si="40"/>
        <v/>
      </c>
      <c r="Z175" s="83" t="str">
        <f t="shared" si="48"/>
        <v/>
      </c>
      <c r="AA175" s="83" t="str">
        <f t="shared" si="49"/>
        <v/>
      </c>
      <c r="AB175" s="83" t="str">
        <f t="shared" si="50"/>
        <v/>
      </c>
      <c r="AC175" s="72"/>
      <c r="AD175" s="73"/>
      <c r="AE175" s="72"/>
    </row>
    <row r="176" spans="1:31" x14ac:dyDescent="0.25">
      <c r="A176" s="72"/>
      <c r="B176" s="76"/>
      <c r="C176" s="52"/>
      <c r="D176" s="52"/>
      <c r="E176" s="52"/>
      <c r="F176" s="52"/>
      <c r="G176" s="52"/>
      <c r="H176" s="52"/>
      <c r="I176" s="83" t="str">
        <f t="shared" si="54"/>
        <v/>
      </c>
      <c r="J176" s="76" t="str">
        <f t="shared" si="57"/>
        <v/>
      </c>
      <c r="K176" s="76" t="str">
        <f>IF(J176="","",IF(#REF!-J176&lt;=$C$10/IF($A$12=1,1,10),"ABOVE",IF(#REF!-J176&lt;=($C$14+$C$10/IF($A$12=1,1,10)),"CHAM","BELOW")))</f>
        <v/>
      </c>
      <c r="L176" s="76" t="str">
        <f t="shared" si="58"/>
        <v/>
      </c>
      <c r="M176" s="83" t="str">
        <f t="shared" si="55"/>
        <v/>
      </c>
      <c r="N176" s="83" t="str">
        <f t="shared" si="56"/>
        <v/>
      </c>
      <c r="O176" s="83" t="str">
        <f t="shared" si="42"/>
        <v/>
      </c>
      <c r="P176" s="76" t="str">
        <f t="shared" si="51"/>
        <v/>
      </c>
      <c r="Q176" s="76" t="str">
        <f t="shared" si="43"/>
        <v/>
      </c>
      <c r="R176" s="76" t="str">
        <f t="shared" si="41"/>
        <v/>
      </c>
      <c r="S176" s="83" t="str">
        <f t="shared" si="44"/>
        <v/>
      </c>
      <c r="T176" s="83" t="str">
        <f t="shared" si="45"/>
        <v/>
      </c>
      <c r="U176" s="83" t="str">
        <f t="shared" si="52"/>
        <v/>
      </c>
      <c r="V176" s="83" t="str">
        <f t="shared" si="53"/>
        <v/>
      </c>
      <c r="W176" s="83" t="e">
        <f t="shared" si="46"/>
        <v>#VALUE!</v>
      </c>
      <c r="X176" s="83" t="str">
        <f t="shared" si="47"/>
        <v/>
      </c>
      <c r="Y176" s="83" t="str">
        <f t="shared" si="40"/>
        <v/>
      </c>
      <c r="Z176" s="83" t="str">
        <f t="shared" si="48"/>
        <v/>
      </c>
      <c r="AA176" s="83" t="str">
        <f t="shared" si="49"/>
        <v/>
      </c>
      <c r="AB176" s="83" t="str">
        <f t="shared" si="50"/>
        <v/>
      </c>
      <c r="AC176" s="72"/>
      <c r="AD176" s="73"/>
      <c r="AE176" s="72"/>
    </row>
    <row r="177" spans="1:31" x14ac:dyDescent="0.25">
      <c r="A177" s="72"/>
      <c r="B177" s="76"/>
      <c r="C177" s="52"/>
      <c r="D177" s="52"/>
      <c r="E177" s="52"/>
      <c r="F177" s="52"/>
      <c r="G177" s="52"/>
      <c r="H177" s="52"/>
      <c r="I177" s="83" t="str">
        <f t="shared" si="54"/>
        <v/>
      </c>
      <c r="J177" s="76" t="str">
        <f t="shared" si="57"/>
        <v/>
      </c>
      <c r="K177" s="76" t="str">
        <f>IF(J177="","",IF(#REF!-J177&lt;=$C$10/IF($A$12=1,1,10),"ABOVE",IF(#REF!-J177&lt;=($C$14+$C$10/IF($A$12=1,1,10)),"CHAM","BELOW")))</f>
        <v/>
      </c>
      <c r="L177" s="76" t="str">
        <f t="shared" si="58"/>
        <v/>
      </c>
      <c r="M177" s="83" t="str">
        <f t="shared" si="55"/>
        <v/>
      </c>
      <c r="N177" s="83" t="str">
        <f t="shared" si="56"/>
        <v/>
      </c>
      <c r="O177" s="83" t="str">
        <f t="shared" si="42"/>
        <v/>
      </c>
      <c r="P177" s="76" t="str">
        <f t="shared" si="51"/>
        <v/>
      </c>
      <c r="Q177" s="76" t="str">
        <f t="shared" si="43"/>
        <v/>
      </c>
      <c r="R177" s="76" t="str">
        <f t="shared" si="41"/>
        <v/>
      </c>
      <c r="S177" s="83" t="str">
        <f t="shared" si="44"/>
        <v/>
      </c>
      <c r="T177" s="83" t="str">
        <f t="shared" si="45"/>
        <v/>
      </c>
      <c r="U177" s="83" t="str">
        <f t="shared" si="52"/>
        <v/>
      </c>
      <c r="V177" s="83" t="str">
        <f t="shared" si="53"/>
        <v/>
      </c>
      <c r="W177" s="83" t="e">
        <f t="shared" si="46"/>
        <v>#VALUE!</v>
      </c>
      <c r="X177" s="83" t="str">
        <f t="shared" si="47"/>
        <v/>
      </c>
      <c r="Y177" s="83" t="str">
        <f t="shared" si="40"/>
        <v/>
      </c>
      <c r="Z177" s="83" t="str">
        <f t="shared" si="48"/>
        <v/>
      </c>
      <c r="AA177" s="83" t="str">
        <f t="shared" si="49"/>
        <v/>
      </c>
      <c r="AB177" s="83" t="str">
        <f t="shared" si="50"/>
        <v/>
      </c>
      <c r="AC177" s="72"/>
      <c r="AD177" s="73"/>
      <c r="AE177" s="72"/>
    </row>
    <row r="178" spans="1:31" x14ac:dyDescent="0.25">
      <c r="A178" s="72"/>
      <c r="B178" s="76"/>
      <c r="C178" s="52"/>
      <c r="D178" s="52"/>
      <c r="E178" s="52"/>
      <c r="F178" s="52"/>
      <c r="G178" s="52"/>
      <c r="H178" s="52"/>
      <c r="I178" s="83" t="str">
        <f t="shared" si="54"/>
        <v/>
      </c>
      <c r="J178" s="76" t="str">
        <f t="shared" si="57"/>
        <v/>
      </c>
      <c r="K178" s="76" t="str">
        <f>IF(J178="","",IF(#REF!-J178&lt;=$C$10/IF($A$12=1,1,10),"ABOVE",IF(#REF!-J178&lt;=($C$14+$C$10/IF($A$12=1,1,10)),"CHAM","BELOW")))</f>
        <v/>
      </c>
      <c r="L178" s="76" t="str">
        <f t="shared" si="58"/>
        <v/>
      </c>
      <c r="M178" s="83" t="str">
        <f t="shared" si="55"/>
        <v/>
      </c>
      <c r="N178" s="83" t="str">
        <f t="shared" si="56"/>
        <v/>
      </c>
      <c r="O178" s="83" t="str">
        <f t="shared" si="42"/>
        <v/>
      </c>
      <c r="P178" s="76" t="str">
        <f t="shared" si="51"/>
        <v/>
      </c>
      <c r="Q178" s="76" t="str">
        <f t="shared" si="43"/>
        <v/>
      </c>
      <c r="R178" s="76" t="str">
        <f t="shared" si="41"/>
        <v/>
      </c>
      <c r="S178" s="83" t="str">
        <f t="shared" si="44"/>
        <v/>
      </c>
      <c r="T178" s="83" t="str">
        <f t="shared" si="45"/>
        <v/>
      </c>
      <c r="U178" s="83" t="str">
        <f t="shared" si="52"/>
        <v/>
      </c>
      <c r="V178" s="83" t="str">
        <f t="shared" si="53"/>
        <v/>
      </c>
      <c r="W178" s="83" t="e">
        <f t="shared" si="46"/>
        <v>#VALUE!</v>
      </c>
      <c r="X178" s="83" t="str">
        <f t="shared" si="47"/>
        <v/>
      </c>
      <c r="Y178" s="83" t="str">
        <f t="shared" si="40"/>
        <v/>
      </c>
      <c r="Z178" s="83" t="str">
        <f t="shared" si="48"/>
        <v/>
      </c>
      <c r="AA178" s="83" t="str">
        <f t="shared" si="49"/>
        <v/>
      </c>
      <c r="AB178" s="83" t="str">
        <f t="shared" si="50"/>
        <v/>
      </c>
      <c r="AC178" s="72"/>
      <c r="AD178" s="73"/>
      <c r="AE178" s="72"/>
    </row>
    <row r="179" spans="1:31" x14ac:dyDescent="0.25">
      <c r="A179" s="72"/>
      <c r="B179" s="52"/>
      <c r="C179" s="52"/>
      <c r="D179" s="52"/>
      <c r="E179" s="52"/>
      <c r="F179" s="52"/>
      <c r="G179" s="52"/>
      <c r="H179" s="52"/>
      <c r="I179" s="83" t="str">
        <f t="shared" si="54"/>
        <v/>
      </c>
      <c r="J179" s="76" t="str">
        <f t="shared" si="57"/>
        <v/>
      </c>
      <c r="K179" s="76" t="str">
        <f>IF(J179="","",IF(#REF!-J179&lt;=$C$10/IF($A$12=1,1,10),"ABOVE",IF(#REF!-J179&lt;=($C$14+$C$10/IF($A$12=1,1,10)),"CHAM","BELOW")))</f>
        <v/>
      </c>
      <c r="L179" s="76" t="str">
        <f t="shared" si="58"/>
        <v/>
      </c>
      <c r="M179" s="83" t="str">
        <f t="shared" si="55"/>
        <v/>
      </c>
      <c r="N179" s="83" t="str">
        <f t="shared" si="56"/>
        <v/>
      </c>
      <c r="O179" s="83" t="str">
        <f t="shared" si="42"/>
        <v/>
      </c>
      <c r="P179" s="76" t="str">
        <f t="shared" si="51"/>
        <v/>
      </c>
      <c r="Q179" s="76" t="str">
        <f t="shared" si="43"/>
        <v/>
      </c>
      <c r="R179" s="76" t="str">
        <f t="shared" si="41"/>
        <v/>
      </c>
      <c r="S179" s="83" t="str">
        <f t="shared" si="44"/>
        <v/>
      </c>
      <c r="T179" s="83" t="str">
        <f t="shared" si="45"/>
        <v/>
      </c>
      <c r="U179" s="83" t="str">
        <f t="shared" si="52"/>
        <v/>
      </c>
      <c r="V179" s="83" t="str">
        <f t="shared" si="53"/>
        <v/>
      </c>
      <c r="W179" s="83" t="e">
        <f t="shared" si="46"/>
        <v>#VALUE!</v>
      </c>
      <c r="X179" s="83" t="str">
        <f t="shared" si="47"/>
        <v/>
      </c>
      <c r="Y179" s="83" t="str">
        <f t="shared" si="40"/>
        <v/>
      </c>
      <c r="Z179" s="83" t="str">
        <f t="shared" si="48"/>
        <v/>
      </c>
      <c r="AA179" s="83" t="str">
        <f t="shared" si="49"/>
        <v/>
      </c>
      <c r="AB179" s="83" t="str">
        <f t="shared" si="50"/>
        <v/>
      </c>
      <c r="AC179" s="72"/>
      <c r="AD179" s="73"/>
      <c r="AE179" s="72"/>
    </row>
    <row r="180" spans="1:31" x14ac:dyDescent="0.25">
      <c r="A180" s="72"/>
      <c r="B180" s="52"/>
      <c r="C180" s="52"/>
      <c r="D180" s="52"/>
      <c r="E180" s="52"/>
      <c r="F180" s="52"/>
      <c r="G180" s="52"/>
      <c r="H180" s="52"/>
      <c r="I180" s="83" t="str">
        <f t="shared" si="54"/>
        <v/>
      </c>
      <c r="J180" s="76" t="str">
        <f t="shared" si="57"/>
        <v/>
      </c>
      <c r="K180" s="76" t="str">
        <f>IF(J180="","",IF(#REF!-J180&lt;=$C$10/IF($A$12=1,1,10),"ABOVE",IF(#REF!-J180&lt;=($C$14+$C$10/IF($A$12=1,1,10)),"CHAM","BELOW")))</f>
        <v/>
      </c>
      <c r="L180" s="76" t="str">
        <f t="shared" si="58"/>
        <v/>
      </c>
      <c r="M180" s="83" t="str">
        <f t="shared" si="55"/>
        <v/>
      </c>
      <c r="N180" s="83" t="str">
        <f t="shared" si="56"/>
        <v/>
      </c>
      <c r="O180" s="83" t="str">
        <f t="shared" si="42"/>
        <v/>
      </c>
      <c r="P180" s="76" t="str">
        <f t="shared" si="51"/>
        <v/>
      </c>
      <c r="Q180" s="76" t="str">
        <f t="shared" si="43"/>
        <v/>
      </c>
      <c r="R180" s="76" t="str">
        <f t="shared" si="41"/>
        <v/>
      </c>
      <c r="S180" s="83" t="str">
        <f t="shared" si="44"/>
        <v/>
      </c>
      <c r="T180" s="83" t="str">
        <f t="shared" si="45"/>
        <v/>
      </c>
      <c r="U180" s="83" t="str">
        <f t="shared" si="52"/>
        <v/>
      </c>
      <c r="V180" s="83" t="str">
        <f t="shared" si="53"/>
        <v/>
      </c>
      <c r="W180" s="83" t="e">
        <f t="shared" si="46"/>
        <v>#VALUE!</v>
      </c>
      <c r="X180" s="83" t="str">
        <f t="shared" si="47"/>
        <v/>
      </c>
      <c r="Y180" s="83" t="str">
        <f t="shared" si="40"/>
        <v/>
      </c>
      <c r="Z180" s="83" t="str">
        <f t="shared" si="48"/>
        <v/>
      </c>
      <c r="AA180" s="83" t="str">
        <f t="shared" si="49"/>
        <v/>
      </c>
      <c r="AB180" s="83" t="str">
        <f t="shared" si="50"/>
        <v/>
      </c>
      <c r="AC180" s="72"/>
      <c r="AD180" s="73"/>
      <c r="AE180" s="72"/>
    </row>
    <row r="181" spans="1:31" x14ac:dyDescent="0.25">
      <c r="A181" s="72"/>
      <c r="B181" s="52"/>
      <c r="C181" s="52"/>
      <c r="D181" s="52"/>
      <c r="E181" s="52"/>
      <c r="F181" s="52"/>
      <c r="G181" s="52"/>
      <c r="H181" s="52"/>
      <c r="I181" s="83" t="str">
        <f t="shared" si="54"/>
        <v/>
      </c>
      <c r="J181" s="76" t="str">
        <f t="shared" si="57"/>
        <v/>
      </c>
      <c r="K181" s="76" t="str">
        <f>IF(J181="","",IF(#REF!-J181&lt;=$C$10/IF($A$12=1,1,10),"ABOVE",IF(#REF!-J181&lt;=($C$14+$C$10/IF($A$12=1,1,10)),"CHAM","BELOW")))</f>
        <v/>
      </c>
      <c r="L181" s="76" t="str">
        <f t="shared" si="58"/>
        <v/>
      </c>
      <c r="M181" s="83" t="str">
        <f t="shared" si="55"/>
        <v/>
      </c>
      <c r="N181" s="83" t="str">
        <f t="shared" si="56"/>
        <v/>
      </c>
      <c r="O181" s="83" t="str">
        <f t="shared" si="42"/>
        <v/>
      </c>
      <c r="P181" s="76" t="str">
        <f t="shared" si="51"/>
        <v/>
      </c>
      <c r="Q181" s="76" t="str">
        <f t="shared" si="43"/>
        <v/>
      </c>
      <c r="R181" s="76" t="str">
        <f t="shared" si="41"/>
        <v/>
      </c>
      <c r="S181" s="83" t="str">
        <f t="shared" si="44"/>
        <v/>
      </c>
      <c r="T181" s="83" t="str">
        <f t="shared" si="45"/>
        <v/>
      </c>
      <c r="U181" s="83" t="str">
        <f t="shared" si="52"/>
        <v/>
      </c>
      <c r="V181" s="83" t="str">
        <f t="shared" si="53"/>
        <v/>
      </c>
      <c r="W181" s="83" t="e">
        <f t="shared" si="46"/>
        <v>#VALUE!</v>
      </c>
      <c r="X181" s="83" t="str">
        <f t="shared" si="47"/>
        <v/>
      </c>
      <c r="Y181" s="83" t="str">
        <f t="shared" si="40"/>
        <v/>
      </c>
      <c r="Z181" s="83" t="str">
        <f t="shared" si="48"/>
        <v/>
      </c>
      <c r="AA181" s="83" t="str">
        <f t="shared" si="49"/>
        <v/>
      </c>
      <c r="AB181" s="83" t="str">
        <f t="shared" si="50"/>
        <v/>
      </c>
      <c r="AC181" s="72"/>
      <c r="AD181" s="73"/>
      <c r="AE181" s="72"/>
    </row>
    <row r="182" spans="1:31" x14ac:dyDescent="0.25">
      <c r="A182" s="72"/>
      <c r="B182" s="52"/>
      <c r="C182" s="52"/>
      <c r="D182" s="52"/>
      <c r="E182" s="52"/>
      <c r="F182" s="52"/>
      <c r="G182" s="52"/>
      <c r="H182" s="52"/>
      <c r="I182" s="83" t="str">
        <f t="shared" si="54"/>
        <v/>
      </c>
      <c r="J182" s="76" t="str">
        <f t="shared" si="57"/>
        <v/>
      </c>
      <c r="K182" s="76" t="str">
        <f>IF(J182="","",IF(#REF!-J182&lt;=$C$10/IF($A$12=1,1,10),"ABOVE",IF(#REF!-J182&lt;=($C$14+$C$10/IF($A$12=1,1,10)),"CHAM","BELOW")))</f>
        <v/>
      </c>
      <c r="L182" s="76" t="str">
        <f t="shared" si="58"/>
        <v/>
      </c>
      <c r="M182" s="83" t="str">
        <f t="shared" si="55"/>
        <v/>
      </c>
      <c r="N182" s="83" t="str">
        <f t="shared" si="56"/>
        <v/>
      </c>
      <c r="O182" s="83" t="str">
        <f t="shared" si="42"/>
        <v/>
      </c>
      <c r="P182" s="76" t="str">
        <f t="shared" si="51"/>
        <v/>
      </c>
      <c r="Q182" s="76" t="str">
        <f t="shared" si="43"/>
        <v/>
      </c>
      <c r="R182" s="76" t="str">
        <f t="shared" si="41"/>
        <v/>
      </c>
      <c r="S182" s="83" t="str">
        <f t="shared" si="44"/>
        <v/>
      </c>
      <c r="T182" s="83" t="str">
        <f t="shared" si="45"/>
        <v/>
      </c>
      <c r="U182" s="83" t="str">
        <f t="shared" si="52"/>
        <v/>
      </c>
      <c r="V182" s="83" t="str">
        <f t="shared" si="53"/>
        <v/>
      </c>
      <c r="W182" s="83" t="e">
        <f t="shared" si="46"/>
        <v>#VALUE!</v>
      </c>
      <c r="X182" s="83" t="str">
        <f t="shared" si="47"/>
        <v/>
      </c>
      <c r="Y182" s="83" t="str">
        <f t="shared" si="40"/>
        <v/>
      </c>
      <c r="Z182" s="83" t="str">
        <f t="shared" si="48"/>
        <v/>
      </c>
      <c r="AA182" s="83" t="str">
        <f t="shared" si="49"/>
        <v/>
      </c>
      <c r="AB182" s="83" t="str">
        <f t="shared" si="50"/>
        <v/>
      </c>
      <c r="AC182" s="72"/>
      <c r="AD182" s="73"/>
      <c r="AE182" s="72"/>
    </row>
    <row r="183" spans="1:31" x14ac:dyDescent="0.25">
      <c r="A183" s="72"/>
      <c r="B183" s="52"/>
      <c r="C183" s="52"/>
      <c r="D183" s="52"/>
      <c r="E183" s="52"/>
      <c r="F183" s="52"/>
      <c r="G183" s="52"/>
      <c r="H183" s="52"/>
      <c r="I183" s="83" t="str">
        <f t="shared" si="54"/>
        <v/>
      </c>
      <c r="J183" s="76" t="str">
        <f t="shared" si="57"/>
        <v/>
      </c>
      <c r="K183" s="76" t="str">
        <f>IF(J183="","",IF(#REF!-J183&lt;=$C$10/IF($A$12=1,1,10),"ABOVE",IF(#REF!-J183&lt;=($C$14+$C$10/IF($A$12=1,1,10)),"CHAM","BELOW")))</f>
        <v/>
      </c>
      <c r="L183" s="76" t="str">
        <f t="shared" si="58"/>
        <v/>
      </c>
      <c r="M183" s="83" t="str">
        <f t="shared" si="55"/>
        <v/>
      </c>
      <c r="N183" s="83" t="str">
        <f t="shared" si="56"/>
        <v/>
      </c>
      <c r="O183" s="83" t="str">
        <f t="shared" si="42"/>
        <v/>
      </c>
      <c r="P183" s="76" t="str">
        <f t="shared" si="51"/>
        <v/>
      </c>
      <c r="Q183" s="76" t="str">
        <f t="shared" si="43"/>
        <v/>
      </c>
      <c r="R183" s="76" t="str">
        <f t="shared" si="41"/>
        <v/>
      </c>
      <c r="S183" s="83" t="str">
        <f t="shared" si="44"/>
        <v/>
      </c>
      <c r="T183" s="83" t="str">
        <f t="shared" si="45"/>
        <v/>
      </c>
      <c r="U183" s="83" t="str">
        <f t="shared" si="52"/>
        <v/>
      </c>
      <c r="V183" s="83" t="str">
        <f t="shared" si="53"/>
        <v/>
      </c>
      <c r="W183" s="83" t="e">
        <f t="shared" si="46"/>
        <v>#VALUE!</v>
      </c>
      <c r="X183" s="83" t="str">
        <f t="shared" si="47"/>
        <v/>
      </c>
      <c r="Y183" s="83" t="str">
        <f t="shared" si="40"/>
        <v/>
      </c>
      <c r="Z183" s="83" t="str">
        <f t="shared" si="48"/>
        <v/>
      </c>
      <c r="AA183" s="83" t="str">
        <f t="shared" si="49"/>
        <v/>
      </c>
      <c r="AB183" s="83" t="str">
        <f t="shared" si="50"/>
        <v/>
      </c>
      <c r="AC183" s="72"/>
      <c r="AD183" s="73"/>
      <c r="AE183" s="72"/>
    </row>
    <row r="184" spans="1:31" x14ac:dyDescent="0.25">
      <c r="A184" s="72"/>
      <c r="B184" s="52"/>
      <c r="C184" s="52"/>
      <c r="D184" s="52"/>
      <c r="E184" s="52"/>
      <c r="F184" s="52"/>
      <c r="G184" s="52"/>
      <c r="H184" s="52"/>
      <c r="I184" s="83" t="str">
        <f t="shared" si="54"/>
        <v/>
      </c>
      <c r="J184" s="76" t="str">
        <f t="shared" si="57"/>
        <v/>
      </c>
      <c r="K184" s="76" t="str">
        <f>IF(J184="","",IF(#REF!-J184&lt;=$C$10/IF($A$12=1,1,10),"ABOVE",IF(#REF!-J184&lt;=($C$14+$C$10/IF($A$12=1,1,10)),"CHAM","BELOW")))</f>
        <v/>
      </c>
      <c r="L184" s="76" t="str">
        <f t="shared" si="58"/>
        <v/>
      </c>
      <c r="M184" s="83" t="str">
        <f t="shared" si="55"/>
        <v/>
      </c>
      <c r="N184" s="83" t="str">
        <f t="shared" si="56"/>
        <v/>
      </c>
      <c r="O184" s="83" t="str">
        <f t="shared" si="42"/>
        <v/>
      </c>
      <c r="P184" s="76" t="str">
        <f t="shared" si="51"/>
        <v/>
      </c>
      <c r="Q184" s="76" t="str">
        <f t="shared" si="43"/>
        <v/>
      </c>
      <c r="R184" s="76" t="str">
        <f t="shared" si="41"/>
        <v/>
      </c>
      <c r="S184" s="83" t="str">
        <f t="shared" si="44"/>
        <v/>
      </c>
      <c r="T184" s="83" t="str">
        <f t="shared" si="45"/>
        <v/>
      </c>
      <c r="U184" s="83" t="str">
        <f t="shared" si="52"/>
        <v/>
      </c>
      <c r="V184" s="83" t="str">
        <f t="shared" si="53"/>
        <v/>
      </c>
      <c r="W184" s="83" t="e">
        <f t="shared" si="46"/>
        <v>#VALUE!</v>
      </c>
      <c r="X184" s="83" t="str">
        <f t="shared" si="47"/>
        <v/>
      </c>
      <c r="Y184" s="83" t="str">
        <f t="shared" si="40"/>
        <v/>
      </c>
      <c r="Z184" s="83" t="str">
        <f t="shared" si="48"/>
        <v/>
      </c>
      <c r="AA184" s="83" t="str">
        <f t="shared" si="49"/>
        <v/>
      </c>
      <c r="AB184" s="83" t="str">
        <f t="shared" si="50"/>
        <v/>
      </c>
      <c r="AC184" s="72"/>
      <c r="AD184" s="73"/>
      <c r="AE184" s="72"/>
    </row>
    <row r="185" spans="1:31" x14ac:dyDescent="0.25">
      <c r="A185" s="72"/>
      <c r="B185" s="52"/>
      <c r="C185" s="52"/>
      <c r="D185" s="52"/>
      <c r="E185" s="52"/>
      <c r="F185" s="52"/>
      <c r="G185" s="52"/>
      <c r="H185" s="52"/>
      <c r="I185" s="83" t="str">
        <f t="shared" si="54"/>
        <v/>
      </c>
      <c r="J185" s="76" t="str">
        <f t="shared" si="57"/>
        <v/>
      </c>
      <c r="K185" s="76" t="str">
        <f>IF(J185="","",IF(#REF!-J185&lt;=$C$10/IF($A$12=1,1,10),"ABOVE",IF(#REF!-J185&lt;=($C$14+$C$10/IF($A$12=1,1,10)),"CHAM","BELOW")))</f>
        <v/>
      </c>
      <c r="L185" s="76" t="str">
        <f t="shared" si="58"/>
        <v/>
      </c>
      <c r="M185" s="83" t="str">
        <f t="shared" si="55"/>
        <v/>
      </c>
      <c r="N185" s="83" t="str">
        <f t="shared" si="56"/>
        <v/>
      </c>
      <c r="O185" s="83" t="str">
        <f t="shared" si="42"/>
        <v/>
      </c>
      <c r="P185" s="76" t="str">
        <f t="shared" si="51"/>
        <v/>
      </c>
      <c r="Q185" s="76" t="str">
        <f t="shared" si="43"/>
        <v/>
      </c>
      <c r="R185" s="76" t="str">
        <f t="shared" si="41"/>
        <v/>
      </c>
      <c r="S185" s="83" t="str">
        <f t="shared" si="44"/>
        <v/>
      </c>
      <c r="T185" s="83" t="str">
        <f t="shared" si="45"/>
        <v/>
      </c>
      <c r="U185" s="83" t="str">
        <f t="shared" si="52"/>
        <v/>
      </c>
      <c r="V185" s="83" t="str">
        <f t="shared" si="53"/>
        <v/>
      </c>
      <c r="W185" s="83" t="e">
        <f t="shared" si="46"/>
        <v>#VALUE!</v>
      </c>
      <c r="X185" s="83" t="str">
        <f t="shared" si="47"/>
        <v/>
      </c>
      <c r="Y185" s="83" t="str">
        <f t="shared" ref="Y185:Y248" si="59">IF(P185="","",IF(P185=0,0,(Y186+X185)))</f>
        <v/>
      </c>
      <c r="Z185" s="83" t="str">
        <f t="shared" si="48"/>
        <v/>
      </c>
      <c r="AA185" s="83" t="str">
        <f t="shared" si="49"/>
        <v/>
      </c>
      <c r="AB185" s="83" t="str">
        <f t="shared" si="50"/>
        <v/>
      </c>
      <c r="AC185" s="72"/>
      <c r="AD185" s="73"/>
      <c r="AE185" s="72"/>
    </row>
    <row r="186" spans="1:31" x14ac:dyDescent="0.25">
      <c r="A186" s="72"/>
      <c r="B186" s="52"/>
      <c r="C186" s="52"/>
      <c r="D186" s="52"/>
      <c r="E186" s="52"/>
      <c r="F186" s="52"/>
      <c r="G186" s="52"/>
      <c r="H186" s="52"/>
      <c r="I186" s="83" t="str">
        <f t="shared" si="54"/>
        <v/>
      </c>
      <c r="J186" s="76" t="str">
        <f t="shared" si="57"/>
        <v/>
      </c>
      <c r="K186" s="76" t="str">
        <f>IF(J186="","",IF(#REF!-J186&lt;=$C$10/IF($A$12=1,1,10),"ABOVE",IF(#REF!-J186&lt;=($C$14+$C$10/IF($A$12=1,1,10)),"CHAM","BELOW")))</f>
        <v/>
      </c>
      <c r="L186" s="76" t="str">
        <f t="shared" si="58"/>
        <v/>
      </c>
      <c r="M186" s="83" t="str">
        <f t="shared" si="55"/>
        <v/>
      </c>
      <c r="N186" s="83" t="str">
        <f t="shared" si="56"/>
        <v/>
      </c>
      <c r="O186" s="83" t="str">
        <f t="shared" si="42"/>
        <v/>
      </c>
      <c r="P186" s="76" t="str">
        <f t="shared" si="51"/>
        <v/>
      </c>
      <c r="Q186" s="76" t="str">
        <f t="shared" si="43"/>
        <v/>
      </c>
      <c r="R186" s="76" t="str">
        <f t="shared" si="41"/>
        <v/>
      </c>
      <c r="S186" s="83" t="str">
        <f t="shared" si="44"/>
        <v/>
      </c>
      <c r="T186" s="83" t="str">
        <f t="shared" si="45"/>
        <v/>
      </c>
      <c r="U186" s="83" t="str">
        <f t="shared" si="52"/>
        <v/>
      </c>
      <c r="V186" s="83" t="str">
        <f t="shared" si="53"/>
        <v/>
      </c>
      <c r="W186" s="83" t="e">
        <f t="shared" si="46"/>
        <v>#VALUE!</v>
      </c>
      <c r="X186" s="83" t="str">
        <f t="shared" si="47"/>
        <v/>
      </c>
      <c r="Y186" s="83" t="str">
        <f t="shared" si="59"/>
        <v/>
      </c>
      <c r="Z186" s="83" t="str">
        <f t="shared" si="48"/>
        <v/>
      </c>
      <c r="AA186" s="83" t="str">
        <f t="shared" si="49"/>
        <v/>
      </c>
      <c r="AB186" s="83" t="str">
        <f t="shared" si="50"/>
        <v/>
      </c>
      <c r="AC186" s="72"/>
      <c r="AD186" s="73"/>
      <c r="AE186" s="72"/>
    </row>
    <row r="187" spans="1:31" x14ac:dyDescent="0.25">
      <c r="A187" s="72"/>
      <c r="B187" s="52"/>
      <c r="C187" s="52"/>
      <c r="D187" s="52"/>
      <c r="E187" s="52"/>
      <c r="F187" s="52"/>
      <c r="G187" s="52"/>
      <c r="H187" s="52"/>
      <c r="I187" s="83" t="str">
        <f t="shared" si="54"/>
        <v/>
      </c>
      <c r="J187" s="76" t="str">
        <f t="shared" si="57"/>
        <v/>
      </c>
      <c r="K187" s="76" t="str">
        <f>IF(J187="","",IF(#REF!-J187&lt;=$C$10/IF($A$12=1,1,10),"ABOVE",IF(#REF!-J187&lt;=($C$14+$C$10/IF($A$12=1,1,10)),"CHAM","BELOW")))</f>
        <v/>
      </c>
      <c r="L187" s="76" t="str">
        <f t="shared" si="58"/>
        <v/>
      </c>
      <c r="M187" s="83" t="str">
        <f t="shared" si="55"/>
        <v/>
      </c>
      <c r="N187" s="83" t="str">
        <f t="shared" si="56"/>
        <v/>
      </c>
      <c r="O187" s="83" t="str">
        <f t="shared" si="42"/>
        <v/>
      </c>
      <c r="P187" s="76" t="str">
        <f t="shared" si="51"/>
        <v/>
      </c>
      <c r="Q187" s="76" t="str">
        <f t="shared" si="43"/>
        <v/>
      </c>
      <c r="R187" s="76" t="str">
        <f t="shared" si="41"/>
        <v/>
      </c>
      <c r="S187" s="83" t="str">
        <f t="shared" si="44"/>
        <v/>
      </c>
      <c r="T187" s="83" t="str">
        <f t="shared" si="45"/>
        <v/>
      </c>
      <c r="U187" s="83" t="str">
        <f t="shared" si="52"/>
        <v/>
      </c>
      <c r="V187" s="83" t="str">
        <f t="shared" si="53"/>
        <v/>
      </c>
      <c r="W187" s="83" t="e">
        <f t="shared" si="46"/>
        <v>#VALUE!</v>
      </c>
      <c r="X187" s="83" t="str">
        <f t="shared" si="47"/>
        <v/>
      </c>
      <c r="Y187" s="83" t="str">
        <f t="shared" si="59"/>
        <v/>
      </c>
      <c r="Z187" s="83" t="str">
        <f t="shared" si="48"/>
        <v/>
      </c>
      <c r="AA187" s="83" t="str">
        <f t="shared" si="49"/>
        <v/>
      </c>
      <c r="AB187" s="83" t="str">
        <f t="shared" si="50"/>
        <v/>
      </c>
      <c r="AC187" s="72"/>
      <c r="AD187" s="73"/>
      <c r="AE187" s="72"/>
    </row>
    <row r="188" spans="1:31" x14ac:dyDescent="0.25">
      <c r="A188" s="72"/>
      <c r="B188" s="52"/>
      <c r="C188" s="52"/>
      <c r="D188" s="52"/>
      <c r="E188" s="52"/>
      <c r="F188" s="52"/>
      <c r="G188" s="52"/>
      <c r="H188" s="52"/>
      <c r="I188" s="83" t="str">
        <f t="shared" si="54"/>
        <v/>
      </c>
      <c r="J188" s="76" t="str">
        <f t="shared" si="57"/>
        <v/>
      </c>
      <c r="K188" s="76" t="str">
        <f>IF(J188="","",IF(#REF!-J188&lt;=$C$10/IF($A$12=1,1,10),"ABOVE",IF(#REF!-J188&lt;=($C$14+$C$10/IF($A$12=1,1,10)),"CHAM","BELOW")))</f>
        <v/>
      </c>
      <c r="L188" s="76" t="str">
        <f t="shared" si="58"/>
        <v/>
      </c>
      <c r="M188" s="83" t="str">
        <f t="shared" si="55"/>
        <v/>
      </c>
      <c r="N188" s="83" t="str">
        <f t="shared" si="56"/>
        <v/>
      </c>
      <c r="O188" s="83" t="str">
        <f t="shared" si="42"/>
        <v/>
      </c>
      <c r="P188" s="76" t="str">
        <f t="shared" si="51"/>
        <v/>
      </c>
      <c r="Q188" s="76" t="str">
        <f t="shared" si="43"/>
        <v/>
      </c>
      <c r="R188" s="76" t="str">
        <f t="shared" si="41"/>
        <v/>
      </c>
      <c r="S188" s="83" t="str">
        <f t="shared" si="44"/>
        <v/>
      </c>
      <c r="T188" s="83" t="str">
        <f t="shared" si="45"/>
        <v/>
      </c>
      <c r="U188" s="83" t="str">
        <f t="shared" si="52"/>
        <v/>
      </c>
      <c r="V188" s="83" t="str">
        <f t="shared" si="53"/>
        <v/>
      </c>
      <c r="W188" s="83" t="e">
        <f t="shared" si="46"/>
        <v>#VALUE!</v>
      </c>
      <c r="X188" s="83" t="str">
        <f t="shared" si="47"/>
        <v/>
      </c>
      <c r="Y188" s="83" t="str">
        <f t="shared" si="59"/>
        <v/>
      </c>
      <c r="Z188" s="83" t="str">
        <f t="shared" si="48"/>
        <v/>
      </c>
      <c r="AA188" s="83" t="str">
        <f t="shared" si="49"/>
        <v/>
      </c>
      <c r="AB188" s="83" t="str">
        <f t="shared" si="50"/>
        <v/>
      </c>
      <c r="AC188" s="72"/>
      <c r="AD188" s="73"/>
      <c r="AE188" s="72"/>
    </row>
    <row r="189" spans="1:31" x14ac:dyDescent="0.25">
      <c r="A189" s="72"/>
      <c r="B189" s="52"/>
      <c r="C189" s="52"/>
      <c r="D189" s="52"/>
      <c r="E189" s="52"/>
      <c r="F189" s="52"/>
      <c r="G189" s="52"/>
      <c r="H189" s="52"/>
      <c r="I189" s="83" t="str">
        <f t="shared" si="54"/>
        <v/>
      </c>
      <c r="J189" s="76" t="str">
        <f t="shared" si="57"/>
        <v/>
      </c>
      <c r="K189" s="76" t="str">
        <f>IF(J189="","",IF(#REF!-J189&lt;=$C$10/IF($A$12=1,1,10),"ABOVE",IF(#REF!-J189&lt;=($C$14+$C$10/IF($A$12=1,1,10)),"CHAM","BELOW")))</f>
        <v/>
      </c>
      <c r="L189" s="76" t="str">
        <f t="shared" si="58"/>
        <v/>
      </c>
      <c r="M189" s="83" t="str">
        <f t="shared" si="55"/>
        <v/>
      </c>
      <c r="N189" s="83" t="str">
        <f t="shared" si="56"/>
        <v/>
      </c>
      <c r="O189" s="83" t="str">
        <f t="shared" si="42"/>
        <v/>
      </c>
      <c r="P189" s="76" t="str">
        <f t="shared" si="51"/>
        <v/>
      </c>
      <c r="Q189" s="76" t="str">
        <f t="shared" si="43"/>
        <v/>
      </c>
      <c r="R189" s="76" t="str">
        <f t="shared" si="41"/>
        <v/>
      </c>
      <c r="S189" s="83" t="str">
        <f t="shared" si="44"/>
        <v/>
      </c>
      <c r="T189" s="83" t="str">
        <f t="shared" si="45"/>
        <v/>
      </c>
      <c r="U189" s="83" t="str">
        <f t="shared" si="52"/>
        <v/>
      </c>
      <c r="V189" s="83" t="str">
        <f t="shared" si="53"/>
        <v/>
      </c>
      <c r="W189" s="83" t="e">
        <f t="shared" si="46"/>
        <v>#VALUE!</v>
      </c>
      <c r="X189" s="83" t="str">
        <f t="shared" si="47"/>
        <v/>
      </c>
      <c r="Y189" s="83" t="str">
        <f t="shared" si="59"/>
        <v/>
      </c>
      <c r="Z189" s="83" t="str">
        <f t="shared" si="48"/>
        <v/>
      </c>
      <c r="AA189" s="83" t="str">
        <f t="shared" si="49"/>
        <v/>
      </c>
      <c r="AB189" s="83" t="str">
        <f t="shared" si="50"/>
        <v/>
      </c>
      <c r="AC189" s="72"/>
      <c r="AD189" s="73"/>
      <c r="AE189" s="72"/>
    </row>
    <row r="190" spans="1:31" x14ac:dyDescent="0.25">
      <c r="A190" s="72"/>
      <c r="B190" s="52"/>
      <c r="C190" s="52"/>
      <c r="D190" s="52"/>
      <c r="E190" s="52"/>
      <c r="F190" s="52"/>
      <c r="G190" s="52"/>
      <c r="H190" s="52"/>
      <c r="I190" s="83" t="str">
        <f t="shared" si="54"/>
        <v/>
      </c>
      <c r="J190" s="76" t="str">
        <f t="shared" si="57"/>
        <v/>
      </c>
      <c r="K190" s="76" t="str">
        <f>IF(J190="","",IF(#REF!-J190&lt;=$C$10/IF($A$12=1,1,10),"ABOVE",IF(#REF!-J190&lt;=($C$14+$C$10/IF($A$12=1,1,10)),"CHAM","BELOW")))</f>
        <v/>
      </c>
      <c r="L190" s="76" t="str">
        <f t="shared" si="58"/>
        <v/>
      </c>
      <c r="M190" s="83" t="str">
        <f t="shared" si="55"/>
        <v/>
      </c>
      <c r="N190" s="83" t="str">
        <f t="shared" si="56"/>
        <v/>
      </c>
      <c r="O190" s="83" t="str">
        <f t="shared" si="42"/>
        <v/>
      </c>
      <c r="P190" s="76" t="str">
        <f t="shared" si="51"/>
        <v/>
      </c>
      <c r="Q190" s="76" t="str">
        <f t="shared" si="43"/>
        <v/>
      </c>
      <c r="R190" s="76" t="str">
        <f t="shared" si="41"/>
        <v/>
      </c>
      <c r="S190" s="83" t="str">
        <f t="shared" si="44"/>
        <v/>
      </c>
      <c r="T190" s="83" t="str">
        <f t="shared" si="45"/>
        <v/>
      </c>
      <c r="U190" s="83" t="str">
        <f t="shared" si="52"/>
        <v/>
      </c>
      <c r="V190" s="83" t="str">
        <f t="shared" si="53"/>
        <v/>
      </c>
      <c r="W190" s="83" t="e">
        <f t="shared" si="46"/>
        <v>#VALUE!</v>
      </c>
      <c r="X190" s="83" t="str">
        <f t="shared" si="47"/>
        <v/>
      </c>
      <c r="Y190" s="83" t="str">
        <f t="shared" si="59"/>
        <v/>
      </c>
      <c r="Z190" s="83" t="str">
        <f t="shared" si="48"/>
        <v/>
      </c>
      <c r="AA190" s="83" t="str">
        <f t="shared" si="49"/>
        <v/>
      </c>
      <c r="AB190" s="83" t="str">
        <f t="shared" si="50"/>
        <v/>
      </c>
      <c r="AC190" s="72"/>
      <c r="AD190" s="73"/>
      <c r="AE190" s="72"/>
    </row>
    <row r="191" spans="1:31" x14ac:dyDescent="0.25">
      <c r="A191" s="72"/>
      <c r="B191" s="52"/>
      <c r="C191" s="52"/>
      <c r="D191" s="52"/>
      <c r="E191" s="52"/>
      <c r="F191" s="52"/>
      <c r="G191" s="52"/>
      <c r="H191" s="52"/>
      <c r="I191" s="83" t="str">
        <f t="shared" si="54"/>
        <v/>
      </c>
      <c r="J191" s="76" t="str">
        <f t="shared" si="57"/>
        <v/>
      </c>
      <c r="K191" s="76" t="str">
        <f>IF(J191="","",IF(#REF!-J191&lt;=$C$10/IF($A$12=1,1,10),"ABOVE",IF(#REF!-J191&lt;=($C$14+$C$10/IF($A$12=1,1,10)),"CHAM","BELOW")))</f>
        <v/>
      </c>
      <c r="L191" s="76" t="str">
        <f t="shared" si="58"/>
        <v/>
      </c>
      <c r="M191" s="83" t="str">
        <f t="shared" si="55"/>
        <v/>
      </c>
      <c r="N191" s="83" t="str">
        <f t="shared" si="56"/>
        <v/>
      </c>
      <c r="O191" s="83" t="str">
        <f t="shared" si="42"/>
        <v/>
      </c>
      <c r="P191" s="76" t="str">
        <f t="shared" si="51"/>
        <v/>
      </c>
      <c r="Q191" s="76" t="str">
        <f t="shared" si="43"/>
        <v/>
      </c>
      <c r="R191" s="76" t="str">
        <f t="shared" si="41"/>
        <v/>
      </c>
      <c r="S191" s="83" t="str">
        <f t="shared" si="44"/>
        <v/>
      </c>
      <c r="T191" s="83" t="str">
        <f t="shared" si="45"/>
        <v/>
      </c>
      <c r="U191" s="83" t="str">
        <f t="shared" si="52"/>
        <v/>
      </c>
      <c r="V191" s="83" t="str">
        <f t="shared" si="53"/>
        <v/>
      </c>
      <c r="W191" s="83" t="e">
        <f t="shared" si="46"/>
        <v>#VALUE!</v>
      </c>
      <c r="X191" s="83" t="str">
        <f t="shared" si="47"/>
        <v/>
      </c>
      <c r="Y191" s="83" t="str">
        <f t="shared" si="59"/>
        <v/>
      </c>
      <c r="Z191" s="83" t="str">
        <f t="shared" si="48"/>
        <v/>
      </c>
      <c r="AA191" s="83" t="str">
        <f t="shared" si="49"/>
        <v/>
      </c>
      <c r="AB191" s="83" t="str">
        <f t="shared" si="50"/>
        <v/>
      </c>
      <c r="AC191" s="72"/>
      <c r="AD191" s="73"/>
      <c r="AE191" s="72"/>
    </row>
    <row r="192" spans="1:31" x14ac:dyDescent="0.25">
      <c r="A192" s="72"/>
      <c r="B192" s="52"/>
      <c r="C192" s="52"/>
      <c r="D192" s="52"/>
      <c r="E192" s="52"/>
      <c r="F192" s="52"/>
      <c r="G192" s="52"/>
      <c r="H192" s="52"/>
      <c r="I192" s="83" t="str">
        <f t="shared" si="54"/>
        <v/>
      </c>
      <c r="J192" s="76" t="str">
        <f t="shared" si="57"/>
        <v/>
      </c>
      <c r="K192" s="76" t="str">
        <f>IF(J192="","",IF(#REF!-J192&lt;=$C$10/IF($A$12=1,1,10),"ABOVE",IF(#REF!-J192&lt;=($C$14+$C$10/IF($A$12=1,1,10)),"CHAM","BELOW")))</f>
        <v/>
      </c>
      <c r="L192" s="76" t="str">
        <f t="shared" si="58"/>
        <v/>
      </c>
      <c r="M192" s="83" t="str">
        <f t="shared" si="55"/>
        <v/>
      </c>
      <c r="N192" s="83" t="str">
        <f t="shared" si="56"/>
        <v/>
      </c>
      <c r="O192" s="83" t="str">
        <f t="shared" si="42"/>
        <v/>
      </c>
      <c r="P192" s="76" t="str">
        <f t="shared" si="51"/>
        <v/>
      </c>
      <c r="Q192" s="76" t="str">
        <f t="shared" si="43"/>
        <v/>
      </c>
      <c r="R192" s="76" t="str">
        <f t="shared" si="41"/>
        <v/>
      </c>
      <c r="S192" s="83" t="str">
        <f t="shared" si="44"/>
        <v/>
      </c>
      <c r="T192" s="83" t="str">
        <f t="shared" si="45"/>
        <v/>
      </c>
      <c r="U192" s="83" t="str">
        <f t="shared" si="52"/>
        <v/>
      </c>
      <c r="V192" s="83" t="str">
        <f t="shared" si="53"/>
        <v/>
      </c>
      <c r="W192" s="83" t="e">
        <f t="shared" si="46"/>
        <v>#VALUE!</v>
      </c>
      <c r="X192" s="83" t="str">
        <f t="shared" si="47"/>
        <v/>
      </c>
      <c r="Y192" s="83" t="str">
        <f t="shared" si="59"/>
        <v/>
      </c>
      <c r="Z192" s="83" t="str">
        <f t="shared" si="48"/>
        <v/>
      </c>
      <c r="AA192" s="83" t="str">
        <f t="shared" si="49"/>
        <v/>
      </c>
      <c r="AB192" s="83" t="str">
        <f t="shared" si="50"/>
        <v/>
      </c>
      <c r="AC192" s="72"/>
      <c r="AD192" s="73"/>
      <c r="AE192" s="72"/>
    </row>
    <row r="193" spans="1:31" x14ac:dyDescent="0.25">
      <c r="A193" s="72"/>
      <c r="B193" s="52"/>
      <c r="C193" s="52"/>
      <c r="D193" s="52"/>
      <c r="E193" s="52"/>
      <c r="F193" s="52"/>
      <c r="G193" s="52"/>
      <c r="H193" s="52"/>
      <c r="I193" s="83" t="str">
        <f t="shared" si="54"/>
        <v/>
      </c>
      <c r="J193" s="76" t="str">
        <f t="shared" si="57"/>
        <v/>
      </c>
      <c r="K193" s="76" t="str">
        <f>IF(J193="","",IF(#REF!-J193&lt;=$C$10/IF($A$12=1,1,10),"ABOVE",IF(#REF!-J193&lt;=($C$14+$C$10/IF($A$12=1,1,10)),"CHAM","BELOW")))</f>
        <v/>
      </c>
      <c r="L193" s="76" t="str">
        <f t="shared" si="58"/>
        <v/>
      </c>
      <c r="M193" s="83" t="str">
        <f t="shared" si="55"/>
        <v/>
      </c>
      <c r="N193" s="83" t="str">
        <f t="shared" si="56"/>
        <v/>
      </c>
      <c r="O193" s="83" t="str">
        <f t="shared" si="42"/>
        <v/>
      </c>
      <c r="P193" s="76" t="str">
        <f t="shared" si="51"/>
        <v/>
      </c>
      <c r="Q193" s="76" t="str">
        <f t="shared" si="43"/>
        <v/>
      </c>
      <c r="R193" s="76" t="str">
        <f t="shared" si="41"/>
        <v/>
      </c>
      <c r="S193" s="83" t="str">
        <f t="shared" si="44"/>
        <v/>
      </c>
      <c r="T193" s="83" t="str">
        <f t="shared" si="45"/>
        <v/>
      </c>
      <c r="U193" s="83" t="str">
        <f t="shared" si="52"/>
        <v/>
      </c>
      <c r="V193" s="83" t="str">
        <f t="shared" si="53"/>
        <v/>
      </c>
      <c r="W193" s="83" t="e">
        <f t="shared" si="46"/>
        <v>#VALUE!</v>
      </c>
      <c r="X193" s="83" t="str">
        <f t="shared" si="47"/>
        <v/>
      </c>
      <c r="Y193" s="83" t="str">
        <f t="shared" si="59"/>
        <v/>
      </c>
      <c r="Z193" s="83" t="str">
        <f t="shared" si="48"/>
        <v/>
      </c>
      <c r="AA193" s="83" t="str">
        <f t="shared" si="49"/>
        <v/>
      </c>
      <c r="AB193" s="83" t="str">
        <f t="shared" si="50"/>
        <v/>
      </c>
      <c r="AC193" s="72"/>
      <c r="AD193" s="73"/>
      <c r="AE193" s="72"/>
    </row>
    <row r="194" spans="1:31" x14ac:dyDescent="0.25">
      <c r="A194" s="72"/>
      <c r="B194" s="52"/>
      <c r="C194" s="52"/>
      <c r="D194" s="52"/>
      <c r="E194" s="52"/>
      <c r="F194" s="52"/>
      <c r="G194" s="52"/>
      <c r="H194" s="52"/>
      <c r="I194" s="83" t="str">
        <f t="shared" si="54"/>
        <v/>
      </c>
      <c r="J194" s="76" t="str">
        <f t="shared" si="57"/>
        <v/>
      </c>
      <c r="K194" s="76" t="str">
        <f>IF(J194="","",IF(#REF!-J194&lt;=$C$10/IF($A$12=1,1,10),"ABOVE",IF(#REF!-J194&lt;=($C$14+$C$10/IF($A$12=1,1,10)),"CHAM","BELOW")))</f>
        <v/>
      </c>
      <c r="L194" s="76" t="str">
        <f t="shared" si="58"/>
        <v/>
      </c>
      <c r="M194" s="83" t="str">
        <f t="shared" si="55"/>
        <v/>
      </c>
      <c r="N194" s="83" t="str">
        <f t="shared" si="56"/>
        <v/>
      </c>
      <c r="O194" s="83" t="str">
        <f t="shared" si="42"/>
        <v/>
      </c>
      <c r="P194" s="76" t="str">
        <f t="shared" si="51"/>
        <v/>
      </c>
      <c r="Q194" s="76" t="str">
        <f t="shared" si="43"/>
        <v/>
      </c>
      <c r="R194" s="76" t="str">
        <f t="shared" si="41"/>
        <v/>
      </c>
      <c r="S194" s="83" t="str">
        <f t="shared" si="44"/>
        <v/>
      </c>
      <c r="T194" s="83" t="str">
        <f t="shared" si="45"/>
        <v/>
      </c>
      <c r="U194" s="83" t="str">
        <f t="shared" si="52"/>
        <v/>
      </c>
      <c r="V194" s="83" t="str">
        <f t="shared" si="53"/>
        <v/>
      </c>
      <c r="W194" s="83" t="e">
        <f t="shared" si="46"/>
        <v>#VALUE!</v>
      </c>
      <c r="X194" s="83" t="str">
        <f t="shared" si="47"/>
        <v/>
      </c>
      <c r="Y194" s="83" t="str">
        <f t="shared" si="59"/>
        <v/>
      </c>
      <c r="Z194" s="83" t="str">
        <f t="shared" si="48"/>
        <v/>
      </c>
      <c r="AA194" s="83" t="str">
        <f t="shared" si="49"/>
        <v/>
      </c>
      <c r="AB194" s="83" t="str">
        <f t="shared" si="50"/>
        <v/>
      </c>
      <c r="AC194" s="72"/>
      <c r="AD194" s="73"/>
      <c r="AE194" s="72"/>
    </row>
    <row r="195" spans="1:31" x14ac:dyDescent="0.25">
      <c r="A195" s="72"/>
      <c r="B195" s="52"/>
      <c r="C195" s="52"/>
      <c r="D195" s="52"/>
      <c r="E195" s="52"/>
      <c r="F195" s="52"/>
      <c r="G195" s="52"/>
      <c r="H195" s="52"/>
      <c r="I195" s="83" t="str">
        <f t="shared" si="54"/>
        <v/>
      </c>
      <c r="J195" s="76" t="str">
        <f t="shared" si="57"/>
        <v/>
      </c>
      <c r="K195" s="76" t="str">
        <f>IF(J195="","",IF(#REF!-J195&lt;=$C$10/IF($A$12=1,1,10),"ABOVE",IF(#REF!-J195&lt;=($C$14+$C$10/IF($A$12=1,1,10)),"CHAM","BELOW")))</f>
        <v/>
      </c>
      <c r="L195" s="76" t="str">
        <f t="shared" si="58"/>
        <v/>
      </c>
      <c r="M195" s="83" t="str">
        <f t="shared" si="55"/>
        <v/>
      </c>
      <c r="N195" s="83" t="str">
        <f t="shared" si="56"/>
        <v/>
      </c>
      <c r="O195" s="83" t="str">
        <f t="shared" si="42"/>
        <v/>
      </c>
      <c r="P195" s="76" t="str">
        <f t="shared" si="51"/>
        <v/>
      </c>
      <c r="Q195" s="76" t="str">
        <f t="shared" si="43"/>
        <v/>
      </c>
      <c r="R195" s="76" t="str">
        <f t="shared" ref="R195:R258" si="60">IF(P195="","",IF(Q195="ABOVE",0,IF(Q195="BELOW",0,IF(R194&gt;=1,R194+1,1))))</f>
        <v/>
      </c>
      <c r="S195" s="83" t="str">
        <f t="shared" si="44"/>
        <v/>
      </c>
      <c r="T195" s="83" t="str">
        <f t="shared" si="45"/>
        <v/>
      </c>
      <c r="U195" s="83" t="str">
        <f t="shared" si="52"/>
        <v/>
      </c>
      <c r="V195" s="83" t="str">
        <f t="shared" si="53"/>
        <v/>
      </c>
      <c r="W195" s="83" t="e">
        <f t="shared" si="46"/>
        <v>#VALUE!</v>
      </c>
      <c r="X195" s="83" t="str">
        <f t="shared" si="47"/>
        <v/>
      </c>
      <c r="Y195" s="83" t="str">
        <f t="shared" si="59"/>
        <v/>
      </c>
      <c r="Z195" s="83" t="str">
        <f t="shared" si="48"/>
        <v/>
      </c>
      <c r="AA195" s="83" t="str">
        <f t="shared" si="49"/>
        <v/>
      </c>
      <c r="AB195" s="83" t="str">
        <f t="shared" si="50"/>
        <v/>
      </c>
      <c r="AC195" s="72"/>
      <c r="AD195" s="73"/>
      <c r="AE195" s="72"/>
    </row>
    <row r="196" spans="1:31" x14ac:dyDescent="0.25">
      <c r="A196" s="72"/>
      <c r="B196" s="52"/>
      <c r="C196" s="52"/>
      <c r="D196" s="52"/>
      <c r="E196" s="52"/>
      <c r="F196" s="52"/>
      <c r="G196" s="52"/>
      <c r="H196" s="52"/>
      <c r="I196" s="83" t="str">
        <f t="shared" si="54"/>
        <v/>
      </c>
      <c r="J196" s="76" t="str">
        <f t="shared" si="57"/>
        <v/>
      </c>
      <c r="K196" s="76" t="str">
        <f>IF(J196="","",IF(#REF!-J196&lt;=$C$10/IF($A$12=1,1,10),"ABOVE",IF(#REF!-J196&lt;=($C$14+$C$10/IF($A$12=1,1,10)),"CHAM","BELOW")))</f>
        <v/>
      </c>
      <c r="L196" s="76" t="str">
        <f t="shared" si="58"/>
        <v/>
      </c>
      <c r="M196" s="83" t="str">
        <f t="shared" si="55"/>
        <v/>
      </c>
      <c r="N196" s="83" t="str">
        <f t="shared" si="56"/>
        <v/>
      </c>
      <c r="O196" s="83" t="str">
        <f t="shared" si="42"/>
        <v/>
      </c>
      <c r="P196" s="76" t="str">
        <f t="shared" si="51"/>
        <v/>
      </c>
      <c r="Q196" s="76" t="str">
        <f t="shared" si="43"/>
        <v/>
      </c>
      <c r="R196" s="76" t="str">
        <f t="shared" si="60"/>
        <v/>
      </c>
      <c r="S196" s="83" t="str">
        <f t="shared" si="44"/>
        <v/>
      </c>
      <c r="T196" s="83" t="str">
        <f t="shared" si="45"/>
        <v/>
      </c>
      <c r="U196" s="83" t="str">
        <f t="shared" si="52"/>
        <v/>
      </c>
      <c r="V196" s="83" t="str">
        <f t="shared" si="53"/>
        <v/>
      </c>
      <c r="W196" s="83" t="e">
        <f t="shared" si="46"/>
        <v>#VALUE!</v>
      </c>
      <c r="X196" s="83" t="str">
        <f t="shared" si="47"/>
        <v/>
      </c>
      <c r="Y196" s="83" t="str">
        <f t="shared" si="59"/>
        <v/>
      </c>
      <c r="Z196" s="83" t="str">
        <f t="shared" si="48"/>
        <v/>
      </c>
      <c r="AA196" s="83" t="str">
        <f t="shared" si="49"/>
        <v/>
      </c>
      <c r="AB196" s="83" t="str">
        <f t="shared" si="50"/>
        <v/>
      </c>
      <c r="AC196" s="72"/>
      <c r="AD196" s="73"/>
      <c r="AE196" s="72"/>
    </row>
    <row r="197" spans="1:31" x14ac:dyDescent="0.25">
      <c r="A197" s="72"/>
      <c r="B197" s="52"/>
      <c r="C197" s="52"/>
      <c r="D197" s="52"/>
      <c r="E197" s="52"/>
      <c r="F197" s="52"/>
      <c r="G197" s="52"/>
      <c r="H197" s="52"/>
      <c r="I197" s="83" t="str">
        <f t="shared" si="54"/>
        <v/>
      </c>
      <c r="J197" s="76" t="str">
        <f t="shared" si="57"/>
        <v/>
      </c>
      <c r="K197" s="76" t="str">
        <f>IF(J197="","",IF(#REF!-J197&lt;=$C$10/IF($A$12=1,1,10),"ABOVE",IF(#REF!-J197&lt;=($C$14+$C$10/IF($A$12=1,1,10)),"CHAM","BELOW")))</f>
        <v/>
      </c>
      <c r="L197" s="76" t="str">
        <f t="shared" si="58"/>
        <v/>
      </c>
      <c r="M197" s="83" t="str">
        <f t="shared" si="55"/>
        <v/>
      </c>
      <c r="N197" s="83" t="str">
        <f t="shared" si="56"/>
        <v/>
      </c>
      <c r="O197" s="83" t="str">
        <f t="shared" si="42"/>
        <v/>
      </c>
      <c r="P197" s="76" t="str">
        <f t="shared" si="51"/>
        <v/>
      </c>
      <c r="Q197" s="76" t="str">
        <f t="shared" si="43"/>
        <v/>
      </c>
      <c r="R197" s="76" t="str">
        <f t="shared" si="60"/>
        <v/>
      </c>
      <c r="S197" s="83" t="str">
        <f t="shared" si="44"/>
        <v/>
      </c>
      <c r="T197" s="83" t="str">
        <f t="shared" si="45"/>
        <v/>
      </c>
      <c r="U197" s="83" t="str">
        <f t="shared" si="52"/>
        <v/>
      </c>
      <c r="V197" s="83" t="str">
        <f t="shared" si="53"/>
        <v/>
      </c>
      <c r="W197" s="83" t="e">
        <f t="shared" si="46"/>
        <v>#VALUE!</v>
      </c>
      <c r="X197" s="83" t="str">
        <f t="shared" si="47"/>
        <v/>
      </c>
      <c r="Y197" s="83" t="str">
        <f t="shared" si="59"/>
        <v/>
      </c>
      <c r="Z197" s="83" t="str">
        <f t="shared" si="48"/>
        <v/>
      </c>
      <c r="AA197" s="83" t="str">
        <f t="shared" si="49"/>
        <v/>
      </c>
      <c r="AB197" s="83" t="str">
        <f t="shared" si="50"/>
        <v/>
      </c>
      <c r="AC197" s="72"/>
      <c r="AD197" s="73"/>
      <c r="AE197" s="72"/>
    </row>
    <row r="198" spans="1:31" x14ac:dyDescent="0.25">
      <c r="A198" s="72"/>
      <c r="B198" s="52"/>
      <c r="C198" s="52"/>
      <c r="D198" s="52"/>
      <c r="E198" s="52"/>
      <c r="F198" s="52"/>
      <c r="G198" s="52"/>
      <c r="H198" s="52"/>
      <c r="I198" s="83" t="str">
        <f t="shared" si="54"/>
        <v/>
      </c>
      <c r="J198" s="76" t="str">
        <f t="shared" si="57"/>
        <v/>
      </c>
      <c r="K198" s="76" t="str">
        <f>IF(J198="","",IF(#REF!-J198&lt;=$C$10/IF($A$12=1,1,10),"ABOVE",IF(#REF!-J198&lt;=($C$14+$C$10/IF($A$12=1,1,10)),"CHAM","BELOW")))</f>
        <v/>
      </c>
      <c r="L198" s="76" t="str">
        <f t="shared" si="58"/>
        <v/>
      </c>
      <c r="M198" s="83" t="str">
        <f t="shared" si="55"/>
        <v/>
      </c>
      <c r="N198" s="83" t="str">
        <f t="shared" si="56"/>
        <v/>
      </c>
      <c r="O198" s="83" t="str">
        <f t="shared" si="42"/>
        <v/>
      </c>
      <c r="P198" s="76" t="str">
        <f t="shared" si="51"/>
        <v/>
      </c>
      <c r="Q198" s="76" t="str">
        <f t="shared" si="43"/>
        <v/>
      </c>
      <c r="R198" s="76" t="str">
        <f t="shared" si="60"/>
        <v/>
      </c>
      <c r="S198" s="83" t="str">
        <f t="shared" si="44"/>
        <v/>
      </c>
      <c r="T198" s="83" t="str">
        <f t="shared" si="45"/>
        <v/>
      </c>
      <c r="U198" s="83" t="str">
        <f t="shared" si="52"/>
        <v/>
      </c>
      <c r="V198" s="83" t="str">
        <f t="shared" si="53"/>
        <v/>
      </c>
      <c r="W198" s="83" t="e">
        <f t="shared" si="46"/>
        <v>#VALUE!</v>
      </c>
      <c r="X198" s="83" t="str">
        <f t="shared" si="47"/>
        <v/>
      </c>
      <c r="Y198" s="83" t="str">
        <f t="shared" si="59"/>
        <v/>
      </c>
      <c r="Z198" s="83" t="str">
        <f t="shared" si="48"/>
        <v/>
      </c>
      <c r="AA198" s="83" t="str">
        <f t="shared" si="49"/>
        <v/>
      </c>
      <c r="AB198" s="83" t="str">
        <f t="shared" si="50"/>
        <v/>
      </c>
      <c r="AC198" s="72"/>
      <c r="AD198" s="73"/>
      <c r="AE198" s="72"/>
    </row>
    <row r="199" spans="1:31" x14ac:dyDescent="0.25">
      <c r="A199" s="72"/>
      <c r="B199" s="52"/>
      <c r="C199" s="52"/>
      <c r="D199" s="52"/>
      <c r="E199" s="52"/>
      <c r="F199" s="52"/>
      <c r="G199" s="52"/>
      <c r="H199" s="52"/>
      <c r="I199" s="83" t="str">
        <f t="shared" si="54"/>
        <v/>
      </c>
      <c r="J199" s="76" t="str">
        <f t="shared" si="57"/>
        <v/>
      </c>
      <c r="K199" s="76" t="str">
        <f>IF(J199="","",IF(#REF!-J199&lt;=$C$10/IF($A$12=1,1,10),"ABOVE",IF(#REF!-J199&lt;=($C$14+$C$10/IF($A$12=1,1,10)),"CHAM","BELOW")))</f>
        <v/>
      </c>
      <c r="L199" s="76" t="str">
        <f t="shared" si="58"/>
        <v/>
      </c>
      <c r="M199" s="83" t="str">
        <f t="shared" si="55"/>
        <v/>
      </c>
      <c r="N199" s="83" t="str">
        <f t="shared" si="56"/>
        <v/>
      </c>
      <c r="O199" s="83" t="str">
        <f t="shared" si="42"/>
        <v/>
      </c>
      <c r="P199" s="76" t="str">
        <f t="shared" si="51"/>
        <v/>
      </c>
      <c r="Q199" s="76" t="str">
        <f t="shared" si="43"/>
        <v/>
      </c>
      <c r="R199" s="76" t="str">
        <f t="shared" si="60"/>
        <v/>
      </c>
      <c r="S199" s="83" t="str">
        <f t="shared" si="44"/>
        <v/>
      </c>
      <c r="T199" s="83" t="str">
        <f t="shared" si="45"/>
        <v/>
      </c>
      <c r="U199" s="83" t="str">
        <f t="shared" si="52"/>
        <v/>
      </c>
      <c r="V199" s="83" t="str">
        <f t="shared" si="53"/>
        <v/>
      </c>
      <c r="W199" s="83" t="e">
        <f t="shared" si="46"/>
        <v>#VALUE!</v>
      </c>
      <c r="X199" s="83" t="str">
        <f t="shared" si="47"/>
        <v/>
      </c>
      <c r="Y199" s="83" t="str">
        <f t="shared" si="59"/>
        <v/>
      </c>
      <c r="Z199" s="83" t="str">
        <f t="shared" si="48"/>
        <v/>
      </c>
      <c r="AA199" s="83" t="str">
        <f t="shared" si="49"/>
        <v/>
      </c>
      <c r="AB199" s="83" t="str">
        <f t="shared" si="50"/>
        <v/>
      </c>
      <c r="AC199" s="72"/>
      <c r="AD199" s="73"/>
      <c r="AE199" s="72"/>
    </row>
    <row r="200" spans="1:31" x14ac:dyDescent="0.25">
      <c r="A200" s="72"/>
      <c r="B200" s="52"/>
      <c r="C200" s="52"/>
      <c r="D200" s="52"/>
      <c r="E200" s="52"/>
      <c r="F200" s="52"/>
      <c r="G200" s="52"/>
      <c r="H200" s="52"/>
      <c r="I200" s="83" t="str">
        <f t="shared" si="54"/>
        <v/>
      </c>
      <c r="J200" s="76" t="str">
        <f t="shared" si="57"/>
        <v/>
      </c>
      <c r="K200" s="76" t="str">
        <f>IF(J200="","",IF(#REF!-J200&lt;=$C$10/IF($A$12=1,1,10),"ABOVE",IF(#REF!-J200&lt;=($C$14+$C$10/IF($A$12=1,1,10)),"CHAM","BELOW")))</f>
        <v/>
      </c>
      <c r="L200" s="76" t="str">
        <f t="shared" si="58"/>
        <v/>
      </c>
      <c r="M200" s="83" t="str">
        <f t="shared" si="55"/>
        <v/>
      </c>
      <c r="N200" s="83" t="str">
        <f t="shared" si="56"/>
        <v/>
      </c>
      <c r="O200" s="83" t="str">
        <f t="shared" si="42"/>
        <v/>
      </c>
      <c r="P200" s="76" t="str">
        <f t="shared" si="51"/>
        <v/>
      </c>
      <c r="Q200" s="76" t="str">
        <f t="shared" si="43"/>
        <v/>
      </c>
      <c r="R200" s="76" t="str">
        <f t="shared" si="60"/>
        <v/>
      </c>
      <c r="S200" s="83" t="str">
        <f t="shared" si="44"/>
        <v/>
      </c>
      <c r="T200" s="83" t="str">
        <f t="shared" si="45"/>
        <v/>
      </c>
      <c r="U200" s="83" t="str">
        <f t="shared" si="52"/>
        <v/>
      </c>
      <c r="V200" s="83" t="str">
        <f t="shared" si="53"/>
        <v/>
      </c>
      <c r="W200" s="83" t="e">
        <f t="shared" si="46"/>
        <v>#VALUE!</v>
      </c>
      <c r="X200" s="83" t="str">
        <f t="shared" si="47"/>
        <v/>
      </c>
      <c r="Y200" s="83" t="str">
        <f t="shared" si="59"/>
        <v/>
      </c>
      <c r="Z200" s="83" t="str">
        <f t="shared" si="48"/>
        <v/>
      </c>
      <c r="AA200" s="83" t="str">
        <f t="shared" si="49"/>
        <v/>
      </c>
      <c r="AB200" s="83" t="str">
        <f t="shared" si="50"/>
        <v/>
      </c>
      <c r="AC200" s="72"/>
      <c r="AD200" s="73"/>
      <c r="AE200" s="72"/>
    </row>
    <row r="201" spans="1:31" x14ac:dyDescent="0.25">
      <c r="A201" s="72"/>
      <c r="B201" s="52"/>
      <c r="C201" s="52"/>
      <c r="D201" s="52"/>
      <c r="E201" s="52"/>
      <c r="F201" s="52"/>
      <c r="G201" s="52"/>
      <c r="H201" s="52"/>
      <c r="I201" s="83" t="str">
        <f t="shared" si="54"/>
        <v/>
      </c>
      <c r="J201" s="76" t="str">
        <f t="shared" si="57"/>
        <v/>
      </c>
      <c r="K201" s="76" t="str">
        <f>IF(J201="","",IF(#REF!-J201&lt;=$C$10/IF($A$12=1,1,10),"ABOVE",IF(#REF!-J201&lt;=($C$14+$C$10/IF($A$12=1,1,10)),"CHAM","BELOW")))</f>
        <v/>
      </c>
      <c r="L201" s="76" t="str">
        <f t="shared" si="58"/>
        <v/>
      </c>
      <c r="M201" s="83" t="str">
        <f t="shared" si="55"/>
        <v/>
      </c>
      <c r="N201" s="83" t="str">
        <f t="shared" si="56"/>
        <v/>
      </c>
      <c r="O201" s="83" t="str">
        <f t="shared" si="42"/>
        <v/>
      </c>
      <c r="P201" s="76" t="str">
        <f t="shared" si="51"/>
        <v/>
      </c>
      <c r="Q201" s="76" t="str">
        <f t="shared" si="43"/>
        <v/>
      </c>
      <c r="R201" s="76" t="str">
        <f t="shared" si="60"/>
        <v/>
      </c>
      <c r="S201" s="83" t="str">
        <f t="shared" si="44"/>
        <v/>
      </c>
      <c r="T201" s="83" t="str">
        <f t="shared" si="45"/>
        <v/>
      </c>
      <c r="U201" s="83" t="str">
        <f t="shared" si="52"/>
        <v/>
      </c>
      <c r="V201" s="83" t="str">
        <f t="shared" si="53"/>
        <v/>
      </c>
      <c r="W201" s="83" t="e">
        <f t="shared" si="46"/>
        <v>#VALUE!</v>
      </c>
      <c r="X201" s="83" t="str">
        <f t="shared" si="47"/>
        <v/>
      </c>
      <c r="Y201" s="83" t="str">
        <f t="shared" si="59"/>
        <v/>
      </c>
      <c r="Z201" s="83" t="str">
        <f t="shared" si="48"/>
        <v/>
      </c>
      <c r="AA201" s="83" t="str">
        <f t="shared" si="49"/>
        <v/>
      </c>
      <c r="AB201" s="83" t="str">
        <f t="shared" si="50"/>
        <v/>
      </c>
      <c r="AC201" s="72"/>
      <c r="AD201" s="73"/>
      <c r="AE201" s="72"/>
    </row>
    <row r="202" spans="1:31" x14ac:dyDescent="0.25">
      <c r="A202" s="72"/>
      <c r="B202" s="52"/>
      <c r="C202" s="52"/>
      <c r="D202" s="52"/>
      <c r="E202" s="52"/>
      <c r="F202" s="52"/>
      <c r="G202" s="52"/>
      <c r="H202" s="52"/>
      <c r="I202" s="83" t="str">
        <f t="shared" si="54"/>
        <v/>
      </c>
      <c r="J202" s="76" t="str">
        <f t="shared" si="57"/>
        <v/>
      </c>
      <c r="K202" s="76" t="str">
        <f>IF(J202="","",IF(#REF!-J202&lt;=$C$10/IF($A$12=1,1,10),"ABOVE",IF(#REF!-J202&lt;=($C$14+$C$10/IF($A$12=1,1,10)),"CHAM","BELOW")))</f>
        <v/>
      </c>
      <c r="L202" s="76" t="str">
        <f t="shared" si="58"/>
        <v/>
      </c>
      <c r="M202" s="83" t="str">
        <f t="shared" si="55"/>
        <v/>
      </c>
      <c r="N202" s="83" t="str">
        <f t="shared" si="56"/>
        <v/>
      </c>
      <c r="O202" s="83" t="str">
        <f t="shared" si="42"/>
        <v/>
      </c>
      <c r="P202" s="76" t="str">
        <f t="shared" si="51"/>
        <v/>
      </c>
      <c r="Q202" s="76" t="str">
        <f t="shared" si="43"/>
        <v/>
      </c>
      <c r="R202" s="76" t="str">
        <f t="shared" si="60"/>
        <v/>
      </c>
      <c r="S202" s="83" t="str">
        <f t="shared" si="44"/>
        <v/>
      </c>
      <c r="T202" s="83" t="str">
        <f t="shared" si="45"/>
        <v/>
      </c>
      <c r="U202" s="83" t="str">
        <f t="shared" si="52"/>
        <v/>
      </c>
      <c r="V202" s="83" t="str">
        <f t="shared" si="53"/>
        <v/>
      </c>
      <c r="W202" s="83" t="e">
        <f t="shared" si="46"/>
        <v>#VALUE!</v>
      </c>
      <c r="X202" s="83" t="str">
        <f t="shared" si="47"/>
        <v/>
      </c>
      <c r="Y202" s="83" t="str">
        <f t="shared" si="59"/>
        <v/>
      </c>
      <c r="Z202" s="83" t="str">
        <f t="shared" si="48"/>
        <v/>
      </c>
      <c r="AA202" s="83" t="str">
        <f t="shared" si="49"/>
        <v/>
      </c>
      <c r="AB202" s="83" t="str">
        <f t="shared" si="50"/>
        <v/>
      </c>
      <c r="AC202" s="72"/>
      <c r="AD202" s="73"/>
      <c r="AE202" s="72"/>
    </row>
    <row r="203" spans="1:31" x14ac:dyDescent="0.25">
      <c r="A203" s="72"/>
      <c r="B203" s="52"/>
      <c r="C203" s="52"/>
      <c r="D203" s="52"/>
      <c r="E203" s="52"/>
      <c r="F203" s="52"/>
      <c r="G203" s="52"/>
      <c r="H203" s="52"/>
      <c r="I203" s="83" t="str">
        <f t="shared" si="54"/>
        <v/>
      </c>
      <c r="J203" s="76" t="str">
        <f t="shared" si="57"/>
        <v/>
      </c>
      <c r="K203" s="76" t="str">
        <f>IF(J203="","",IF(#REF!-J203&lt;=$C$10/IF($A$12=1,1,10),"ABOVE",IF(#REF!-J203&lt;=($C$14+$C$10/IF($A$12=1,1,10)),"CHAM","BELOW")))</f>
        <v/>
      </c>
      <c r="L203" s="76" t="str">
        <f t="shared" si="58"/>
        <v/>
      </c>
      <c r="M203" s="83" t="str">
        <f t="shared" si="55"/>
        <v/>
      </c>
      <c r="N203" s="83" t="str">
        <f t="shared" si="56"/>
        <v/>
      </c>
      <c r="O203" s="83" t="str">
        <f t="shared" si="42"/>
        <v/>
      </c>
      <c r="P203" s="76" t="str">
        <f t="shared" si="51"/>
        <v/>
      </c>
      <c r="Q203" s="76" t="str">
        <f t="shared" si="43"/>
        <v/>
      </c>
      <c r="R203" s="76" t="str">
        <f t="shared" si="60"/>
        <v/>
      </c>
      <c r="S203" s="83" t="str">
        <f t="shared" si="44"/>
        <v/>
      </c>
      <c r="T203" s="83" t="str">
        <f t="shared" si="45"/>
        <v/>
      </c>
      <c r="U203" s="83" t="str">
        <f t="shared" si="52"/>
        <v/>
      </c>
      <c r="V203" s="83" t="str">
        <f t="shared" si="53"/>
        <v/>
      </c>
      <c r="W203" s="83" t="e">
        <f t="shared" si="46"/>
        <v>#VALUE!</v>
      </c>
      <c r="X203" s="83" t="str">
        <f t="shared" si="47"/>
        <v/>
      </c>
      <c r="Y203" s="83" t="str">
        <f t="shared" si="59"/>
        <v/>
      </c>
      <c r="Z203" s="83" t="str">
        <f t="shared" si="48"/>
        <v/>
      </c>
      <c r="AA203" s="83" t="str">
        <f t="shared" si="49"/>
        <v/>
      </c>
      <c r="AB203" s="83" t="str">
        <f t="shared" si="50"/>
        <v/>
      </c>
      <c r="AC203" s="72"/>
      <c r="AD203" s="73"/>
      <c r="AE203" s="72"/>
    </row>
    <row r="204" spans="1:31" x14ac:dyDescent="0.25">
      <c r="A204" s="72"/>
      <c r="B204" s="52"/>
      <c r="C204" s="52"/>
      <c r="D204" s="52"/>
      <c r="E204" s="52"/>
      <c r="F204" s="52"/>
      <c r="G204" s="52"/>
      <c r="H204" s="52"/>
      <c r="I204" s="83" t="str">
        <f t="shared" si="54"/>
        <v/>
      </c>
      <c r="J204" s="76" t="str">
        <f t="shared" si="57"/>
        <v/>
      </c>
      <c r="K204" s="76" t="str">
        <f>IF(J204="","",IF(#REF!-J204&lt;=$C$10/IF($A$12=1,1,10),"ABOVE",IF(#REF!-J204&lt;=($C$14+$C$10/IF($A$12=1,1,10)),"CHAM","BELOW")))</f>
        <v/>
      </c>
      <c r="L204" s="76" t="str">
        <f t="shared" si="58"/>
        <v/>
      </c>
      <c r="M204" s="83" t="str">
        <f t="shared" si="55"/>
        <v/>
      </c>
      <c r="N204" s="83" t="str">
        <f t="shared" si="56"/>
        <v/>
      </c>
      <c r="O204" s="83" t="str">
        <f t="shared" si="42"/>
        <v/>
      </c>
      <c r="P204" s="76" t="str">
        <f t="shared" si="51"/>
        <v/>
      </c>
      <c r="Q204" s="76" t="str">
        <f t="shared" si="43"/>
        <v/>
      </c>
      <c r="R204" s="76" t="str">
        <f t="shared" si="60"/>
        <v/>
      </c>
      <c r="S204" s="83" t="str">
        <f t="shared" si="44"/>
        <v/>
      </c>
      <c r="T204" s="83" t="str">
        <f t="shared" si="45"/>
        <v/>
      </c>
      <c r="U204" s="83" t="str">
        <f t="shared" si="52"/>
        <v/>
      </c>
      <c r="V204" s="83" t="str">
        <f t="shared" si="53"/>
        <v/>
      </c>
      <c r="W204" s="83" t="e">
        <f t="shared" si="46"/>
        <v>#VALUE!</v>
      </c>
      <c r="X204" s="83" t="str">
        <f t="shared" si="47"/>
        <v/>
      </c>
      <c r="Y204" s="83" t="str">
        <f t="shared" si="59"/>
        <v/>
      </c>
      <c r="Z204" s="83" t="str">
        <f t="shared" si="48"/>
        <v/>
      </c>
      <c r="AA204" s="83" t="str">
        <f t="shared" si="49"/>
        <v/>
      </c>
      <c r="AB204" s="83" t="str">
        <f t="shared" si="50"/>
        <v/>
      </c>
      <c r="AC204" s="72"/>
      <c r="AD204" s="73"/>
      <c r="AE204" s="72"/>
    </row>
    <row r="205" spans="1:31" x14ac:dyDescent="0.25">
      <c r="A205" s="72"/>
      <c r="B205" s="52"/>
      <c r="C205" s="52"/>
      <c r="D205" s="52"/>
      <c r="E205" s="52"/>
      <c r="F205" s="52"/>
      <c r="G205" s="52"/>
      <c r="H205" s="52"/>
      <c r="I205" s="83" t="str">
        <f t="shared" si="54"/>
        <v/>
      </c>
      <c r="J205" s="76" t="str">
        <f t="shared" si="57"/>
        <v/>
      </c>
      <c r="K205" s="76" t="str">
        <f>IF(J205="","",IF(#REF!-J205&lt;=$C$10/IF($A$12=1,1,10),"ABOVE",IF(#REF!-J205&lt;=($C$14+$C$10/IF($A$12=1,1,10)),"CHAM","BELOW")))</f>
        <v/>
      </c>
      <c r="L205" s="76" t="str">
        <f t="shared" si="58"/>
        <v/>
      </c>
      <c r="M205" s="83" t="str">
        <f t="shared" si="55"/>
        <v/>
      </c>
      <c r="N205" s="83" t="str">
        <f t="shared" si="56"/>
        <v/>
      </c>
      <c r="O205" s="83" t="str">
        <f t="shared" si="42"/>
        <v/>
      </c>
      <c r="P205" s="76" t="str">
        <f t="shared" si="51"/>
        <v/>
      </c>
      <c r="Q205" s="76" t="str">
        <f t="shared" si="43"/>
        <v/>
      </c>
      <c r="R205" s="76" t="str">
        <f t="shared" si="60"/>
        <v/>
      </c>
      <c r="S205" s="83" t="str">
        <f t="shared" si="44"/>
        <v/>
      </c>
      <c r="T205" s="83" t="str">
        <f t="shared" si="45"/>
        <v/>
      </c>
      <c r="U205" s="83" t="str">
        <f t="shared" si="52"/>
        <v/>
      </c>
      <c r="V205" s="83" t="str">
        <f t="shared" si="53"/>
        <v/>
      </c>
      <c r="W205" s="83" t="e">
        <f t="shared" si="46"/>
        <v>#VALUE!</v>
      </c>
      <c r="X205" s="83" t="str">
        <f t="shared" si="47"/>
        <v/>
      </c>
      <c r="Y205" s="83" t="str">
        <f t="shared" si="59"/>
        <v/>
      </c>
      <c r="Z205" s="83" t="str">
        <f t="shared" si="48"/>
        <v/>
      </c>
      <c r="AA205" s="83" t="str">
        <f t="shared" si="49"/>
        <v/>
      </c>
      <c r="AB205" s="83" t="str">
        <f t="shared" si="50"/>
        <v/>
      </c>
      <c r="AC205" s="72"/>
      <c r="AD205" s="73"/>
      <c r="AE205" s="72"/>
    </row>
    <row r="206" spans="1:31" x14ac:dyDescent="0.25">
      <c r="A206" s="72"/>
      <c r="B206" s="52"/>
      <c r="C206" s="52"/>
      <c r="D206" s="52"/>
      <c r="E206" s="52"/>
      <c r="F206" s="52"/>
      <c r="G206" s="52"/>
      <c r="H206" s="52"/>
      <c r="I206" s="83" t="str">
        <f t="shared" si="54"/>
        <v/>
      </c>
      <c r="J206" s="76" t="str">
        <f t="shared" si="57"/>
        <v/>
      </c>
      <c r="K206" s="76" t="str">
        <f>IF(J206="","",IF(#REF!-J206&lt;=$C$10/IF($A$12=1,1,10),"ABOVE",IF(#REF!-J206&lt;=($C$14+$C$10/IF($A$12=1,1,10)),"CHAM","BELOW")))</f>
        <v/>
      </c>
      <c r="L206" s="76" t="str">
        <f t="shared" si="58"/>
        <v/>
      </c>
      <c r="M206" s="83" t="str">
        <f t="shared" si="55"/>
        <v/>
      </c>
      <c r="N206" s="83" t="str">
        <f t="shared" si="56"/>
        <v/>
      </c>
      <c r="O206" s="83" t="str">
        <f t="shared" si="42"/>
        <v/>
      </c>
      <c r="P206" s="76" t="str">
        <f t="shared" si="51"/>
        <v/>
      </c>
      <c r="Q206" s="76" t="str">
        <f t="shared" si="43"/>
        <v/>
      </c>
      <c r="R206" s="76" t="str">
        <f t="shared" si="60"/>
        <v/>
      </c>
      <c r="S206" s="83" t="str">
        <f t="shared" si="44"/>
        <v/>
      </c>
      <c r="T206" s="83" t="str">
        <f t="shared" si="45"/>
        <v/>
      </c>
      <c r="U206" s="83" t="str">
        <f t="shared" si="52"/>
        <v/>
      </c>
      <c r="V206" s="83" t="str">
        <f t="shared" si="53"/>
        <v/>
      </c>
      <c r="W206" s="83" t="e">
        <f t="shared" si="46"/>
        <v>#VALUE!</v>
      </c>
      <c r="X206" s="83" t="str">
        <f t="shared" si="47"/>
        <v/>
      </c>
      <c r="Y206" s="83" t="str">
        <f t="shared" si="59"/>
        <v/>
      </c>
      <c r="Z206" s="83" t="str">
        <f t="shared" si="48"/>
        <v/>
      </c>
      <c r="AA206" s="83" t="str">
        <f t="shared" si="49"/>
        <v/>
      </c>
      <c r="AB206" s="83" t="str">
        <f t="shared" si="50"/>
        <v/>
      </c>
      <c r="AC206" s="72"/>
      <c r="AD206" s="73"/>
      <c r="AE206" s="72"/>
    </row>
    <row r="207" spans="1:31" x14ac:dyDescent="0.25">
      <c r="A207" s="72"/>
      <c r="B207" s="52"/>
      <c r="C207" s="52"/>
      <c r="D207" s="52"/>
      <c r="E207" s="52"/>
      <c r="F207" s="52"/>
      <c r="G207" s="52"/>
      <c r="H207" s="52"/>
      <c r="I207" s="83" t="str">
        <f t="shared" si="54"/>
        <v/>
      </c>
      <c r="J207" s="76" t="str">
        <f t="shared" si="57"/>
        <v/>
      </c>
      <c r="K207" s="76" t="str">
        <f>IF(J207="","",IF(#REF!-J207&lt;=$C$10/IF($A$12=1,1,10),"ABOVE",IF(#REF!-J207&lt;=($C$14+$C$10/IF($A$12=1,1,10)),"CHAM","BELOW")))</f>
        <v/>
      </c>
      <c r="L207" s="76" t="str">
        <f t="shared" si="58"/>
        <v/>
      </c>
      <c r="M207" s="83" t="str">
        <f t="shared" si="55"/>
        <v/>
      </c>
      <c r="N207" s="83" t="str">
        <f t="shared" si="56"/>
        <v/>
      </c>
      <c r="O207" s="83" t="str">
        <f t="shared" si="42"/>
        <v/>
      </c>
      <c r="P207" s="76" t="str">
        <f t="shared" si="51"/>
        <v/>
      </c>
      <c r="Q207" s="76" t="str">
        <f t="shared" si="43"/>
        <v/>
      </c>
      <c r="R207" s="76" t="str">
        <f t="shared" si="60"/>
        <v/>
      </c>
      <c r="S207" s="83" t="str">
        <f t="shared" si="44"/>
        <v/>
      </c>
      <c r="T207" s="83" t="str">
        <f t="shared" si="45"/>
        <v/>
      </c>
      <c r="U207" s="83" t="str">
        <f t="shared" si="52"/>
        <v/>
      </c>
      <c r="V207" s="83" t="str">
        <f t="shared" si="53"/>
        <v/>
      </c>
      <c r="W207" s="83" t="e">
        <f t="shared" si="46"/>
        <v>#VALUE!</v>
      </c>
      <c r="X207" s="83" t="str">
        <f t="shared" si="47"/>
        <v/>
      </c>
      <c r="Y207" s="83" t="str">
        <f t="shared" si="59"/>
        <v/>
      </c>
      <c r="Z207" s="83" t="str">
        <f t="shared" si="48"/>
        <v/>
      </c>
      <c r="AA207" s="83" t="str">
        <f t="shared" si="49"/>
        <v/>
      </c>
      <c r="AB207" s="83" t="str">
        <f t="shared" si="50"/>
        <v/>
      </c>
      <c r="AC207" s="72"/>
      <c r="AD207" s="73"/>
      <c r="AE207" s="72"/>
    </row>
    <row r="208" spans="1:31" x14ac:dyDescent="0.25">
      <c r="A208" s="72"/>
      <c r="B208" s="52"/>
      <c r="C208" s="52"/>
      <c r="D208" s="52"/>
      <c r="E208" s="52"/>
      <c r="F208" s="52"/>
      <c r="G208" s="52"/>
      <c r="H208" s="52"/>
      <c r="I208" s="83" t="str">
        <f t="shared" si="54"/>
        <v/>
      </c>
      <c r="J208" s="76" t="str">
        <f t="shared" si="57"/>
        <v/>
      </c>
      <c r="K208" s="76" t="str">
        <f>IF(J208="","",IF(#REF!-J208&lt;=$C$10/IF($A$12=1,1,10),"ABOVE",IF(#REF!-J208&lt;=($C$14+$C$10/IF($A$12=1,1,10)),"CHAM","BELOW")))</f>
        <v/>
      </c>
      <c r="L208" s="76" t="str">
        <f t="shared" si="58"/>
        <v/>
      </c>
      <c r="M208" s="83" t="str">
        <f t="shared" si="55"/>
        <v/>
      </c>
      <c r="N208" s="83" t="str">
        <f t="shared" si="56"/>
        <v/>
      </c>
      <c r="O208" s="83" t="str">
        <f t="shared" si="42"/>
        <v/>
      </c>
      <c r="P208" s="76" t="str">
        <f t="shared" si="51"/>
        <v/>
      </c>
      <c r="Q208" s="76" t="str">
        <f t="shared" si="43"/>
        <v/>
      </c>
      <c r="R208" s="76" t="str">
        <f t="shared" si="60"/>
        <v/>
      </c>
      <c r="S208" s="83" t="str">
        <f t="shared" si="44"/>
        <v/>
      </c>
      <c r="T208" s="83" t="str">
        <f t="shared" si="45"/>
        <v/>
      </c>
      <c r="U208" s="83" t="str">
        <f t="shared" si="52"/>
        <v/>
      </c>
      <c r="V208" s="83" t="str">
        <f t="shared" si="53"/>
        <v/>
      </c>
      <c r="W208" s="83" t="e">
        <f t="shared" si="46"/>
        <v>#VALUE!</v>
      </c>
      <c r="X208" s="83" t="str">
        <f t="shared" si="47"/>
        <v/>
      </c>
      <c r="Y208" s="83" t="str">
        <f t="shared" si="59"/>
        <v/>
      </c>
      <c r="Z208" s="83" t="str">
        <f t="shared" si="48"/>
        <v/>
      </c>
      <c r="AA208" s="83" t="str">
        <f t="shared" si="49"/>
        <v/>
      </c>
      <c r="AB208" s="83" t="str">
        <f t="shared" si="50"/>
        <v/>
      </c>
      <c r="AC208" s="72"/>
      <c r="AD208" s="73"/>
      <c r="AE208" s="72"/>
    </row>
    <row r="209" spans="1:31" x14ac:dyDescent="0.25">
      <c r="A209" s="72"/>
      <c r="B209" s="52"/>
      <c r="C209" s="52"/>
      <c r="D209" s="52"/>
      <c r="E209" s="52"/>
      <c r="F209" s="52"/>
      <c r="G209" s="52"/>
      <c r="H209" s="52"/>
      <c r="I209" s="83" t="str">
        <f t="shared" si="54"/>
        <v/>
      </c>
      <c r="J209" s="76" t="str">
        <f t="shared" si="57"/>
        <v/>
      </c>
      <c r="K209" s="76" t="str">
        <f>IF(J209="","",IF(#REF!-J209&lt;=$C$10/IF($A$12=1,1,10),"ABOVE",IF(#REF!-J209&lt;=($C$14+$C$10/IF($A$12=1,1,10)),"CHAM","BELOW")))</f>
        <v/>
      </c>
      <c r="L209" s="76" t="str">
        <f t="shared" si="58"/>
        <v/>
      </c>
      <c r="M209" s="83" t="str">
        <f t="shared" si="55"/>
        <v/>
      </c>
      <c r="N209" s="83" t="str">
        <f t="shared" si="56"/>
        <v/>
      </c>
      <c r="O209" s="83" t="str">
        <f t="shared" si="42"/>
        <v/>
      </c>
      <c r="P209" s="76" t="str">
        <f t="shared" si="51"/>
        <v/>
      </c>
      <c r="Q209" s="76" t="str">
        <f t="shared" si="43"/>
        <v/>
      </c>
      <c r="R209" s="76" t="str">
        <f t="shared" si="60"/>
        <v/>
      </c>
      <c r="S209" s="83" t="str">
        <f t="shared" si="44"/>
        <v/>
      </c>
      <c r="T209" s="83" t="str">
        <f t="shared" si="45"/>
        <v/>
      </c>
      <c r="U209" s="83" t="str">
        <f t="shared" si="52"/>
        <v/>
      </c>
      <c r="V209" s="83" t="str">
        <f t="shared" si="53"/>
        <v/>
      </c>
      <c r="W209" s="83" t="e">
        <f t="shared" si="46"/>
        <v>#VALUE!</v>
      </c>
      <c r="X209" s="83" t="str">
        <f t="shared" si="47"/>
        <v/>
      </c>
      <c r="Y209" s="83" t="str">
        <f t="shared" si="59"/>
        <v/>
      </c>
      <c r="Z209" s="83" t="str">
        <f t="shared" si="48"/>
        <v/>
      </c>
      <c r="AA209" s="83" t="str">
        <f t="shared" si="49"/>
        <v/>
      </c>
      <c r="AB209" s="83" t="str">
        <f t="shared" si="50"/>
        <v/>
      </c>
      <c r="AC209" s="72"/>
      <c r="AD209" s="73"/>
      <c r="AE209" s="72"/>
    </row>
    <row r="210" spans="1:31" x14ac:dyDescent="0.25">
      <c r="A210" s="72"/>
      <c r="B210" s="52"/>
      <c r="C210" s="52"/>
      <c r="D210" s="52"/>
      <c r="E210" s="52"/>
      <c r="F210" s="52"/>
      <c r="G210" s="52"/>
      <c r="H210" s="52"/>
      <c r="I210" s="83" t="str">
        <f t="shared" si="54"/>
        <v/>
      </c>
      <c r="J210" s="76" t="str">
        <f t="shared" si="57"/>
        <v/>
      </c>
      <c r="K210" s="76" t="str">
        <f>IF(J210="","",IF(#REF!-J210&lt;=$C$10/IF($A$12=1,1,10),"ABOVE",IF(#REF!-J210&lt;=($C$14+$C$10/IF($A$12=1,1,10)),"CHAM","BELOW")))</f>
        <v/>
      </c>
      <c r="L210" s="76" t="str">
        <f t="shared" si="58"/>
        <v/>
      </c>
      <c r="M210" s="83" t="str">
        <f t="shared" si="55"/>
        <v/>
      </c>
      <c r="N210" s="83" t="str">
        <f t="shared" si="56"/>
        <v/>
      </c>
      <c r="O210" s="83" t="str">
        <f t="shared" ref="O210:O273" si="61">IF(P210="","",IF(P210=0,$E$8,($E$8+P210/100)))</f>
        <v/>
      </c>
      <c r="P210" s="76" t="str">
        <f t="shared" si="51"/>
        <v/>
      </c>
      <c r="Q210" s="76" t="str">
        <f t="shared" ref="Q210:Q273" si="62">IF(P210="","",IF($A$4=1,IF($E$13-P210&lt;$E$10,("ABOVE"), IF($E$9&lt;P210,("CHAM"),"BELOW")),IF($E$13-P210&lt;$E$10,("ABOVE"), IF($E$9&lt;P210,("CHAM"),"BELOW"))))</f>
        <v/>
      </c>
      <c r="R210" s="76" t="str">
        <f t="shared" si="60"/>
        <v/>
      </c>
      <c r="S210" s="83" t="str">
        <f t="shared" ref="S210:S273" si="63">IF(R210="","",(IF(R210=0,0,VLOOKUP(R210,$B$17:$J$132,IF($C$4="HS180",2,IF(C$4="HS75",4,IF(C$4="HS290",6,IF(C$4="HS31",8))))))))</f>
        <v/>
      </c>
      <c r="T210" s="83" t="str">
        <f t="shared" ref="T210:T273" si="64">IF(R210="","",(IF(R210=0,0,VLOOKUP(R210,$B$17:$J$132,IF($C$4="HS180",3,IF(C$4="HS75",5,IF(C$4="HS290",7,9)))))))</f>
        <v/>
      </c>
      <c r="U210" s="83" t="str">
        <f t="shared" si="52"/>
        <v/>
      </c>
      <c r="V210" s="83" t="str">
        <f t="shared" si="53"/>
        <v/>
      </c>
      <c r="W210" s="83" t="e">
        <f t="shared" ref="W210:W273" si="65">MAX(IF($A$11=2,IF(P210=0,0,(IF(Q210="","",(AA210*$C$5)+(AB210*$C$6)))),IF(P210=0,0,(IF(Q210="","",(AA210*$C$5)+(AB210*$C$6)+$M$11))))-((((IF($C$4="HS180",$W$4*1,IF($C$4="HS75",$W$3*1,IF($C$4="HS290",$W$5*1,$W$2*1))))/144)*($I$5/12)))*$C$7,0)</f>
        <v>#VALUE!</v>
      </c>
      <c r="X210" s="83" t="str">
        <f t="shared" ref="X210:X273" si="66">IF(P210="","",(U210+V210+W210))</f>
        <v/>
      </c>
      <c r="Y210" s="83" t="str">
        <f t="shared" si="59"/>
        <v/>
      </c>
      <c r="Z210" s="83" t="str">
        <f t="shared" ref="Z210:Z273" si="67">IF(P210="","",(IF(P210=0,$E$8,(P210*(1/12)+$E$8))))</f>
        <v/>
      </c>
      <c r="AA210" s="83" t="str">
        <f t="shared" ref="AA210:AA273" si="68">IF(P210="","",(IF($C$4="HS180",((($P$4*$S$4)/1728)-S210)*($C$7),(IF($C$4="HS75",((($P$3*$S$3)/1728)-S210)*($C$7),(IF($C$4="HS290",((($P$5*$S$5)/1728)-S210)*($C$7),((($P$2*$S$2)/1728)-S210)*($C$7))))))))</f>
        <v/>
      </c>
      <c r="AB210" s="83" t="str">
        <f t="shared" ref="AB210:AB273" si="69">IF(P210="","",(IF($C$4="HS180",((($P$4*$Y$4)/1728)-T210)*($C$7),(IF($C$4="HS75",((($P$3*$Y$3)/1728)-T210)*($C$7),(IF($C$4="HS290",((($P$5*$Y$5)/1728)-T210)*($C$7),((($P$2*$Y$2)/1728)-T210)*($C$7))))))))</f>
        <v/>
      </c>
      <c r="AC210" s="72"/>
      <c r="AD210" s="73"/>
      <c r="AE210" s="72"/>
    </row>
    <row r="211" spans="1:31" x14ac:dyDescent="0.25">
      <c r="A211" s="72"/>
      <c r="B211" s="52"/>
      <c r="C211" s="52"/>
      <c r="D211" s="52"/>
      <c r="E211" s="52"/>
      <c r="F211" s="52"/>
      <c r="G211" s="52"/>
      <c r="H211" s="52"/>
      <c r="I211" s="83" t="str">
        <f t="shared" si="54"/>
        <v/>
      </c>
      <c r="J211" s="76" t="str">
        <f t="shared" si="57"/>
        <v/>
      </c>
      <c r="K211" s="76" t="str">
        <f>IF(J211="","",IF(#REF!-J211&lt;=$C$10/IF($A$12=1,1,10),"ABOVE",IF(#REF!-J211&lt;=($C$14+$C$10/IF($A$12=1,1,10)),"CHAM","BELOW")))</f>
        <v/>
      </c>
      <c r="L211" s="76" t="str">
        <f t="shared" si="58"/>
        <v/>
      </c>
      <c r="M211" s="83" t="str">
        <f t="shared" si="55"/>
        <v/>
      </c>
      <c r="N211" s="83" t="str">
        <f t="shared" si="56"/>
        <v/>
      </c>
      <c r="O211" s="83" t="str">
        <f t="shared" si="61"/>
        <v/>
      </c>
      <c r="P211" s="76" t="str">
        <f t="shared" ref="P211:P274" si="70">IF(P210="","",IF(P210-1&gt;=0,P210-1,""))</f>
        <v/>
      </c>
      <c r="Q211" s="76" t="str">
        <f t="shared" si="62"/>
        <v/>
      </c>
      <c r="R211" s="76" t="str">
        <f t="shared" si="60"/>
        <v/>
      </c>
      <c r="S211" s="83" t="str">
        <f t="shared" si="63"/>
        <v/>
      </c>
      <c r="T211" s="83" t="str">
        <f t="shared" si="64"/>
        <v/>
      </c>
      <c r="U211" s="83" t="str">
        <f t="shared" ref="U211:U274" si="71">IF(S211="","",S211*$C$5)</f>
        <v/>
      </c>
      <c r="V211" s="83" t="str">
        <f t="shared" ref="V211:V274" si="72">IF(T211="","",T211*$C$6)</f>
        <v/>
      </c>
      <c r="W211" s="83" t="e">
        <f t="shared" si="65"/>
        <v>#VALUE!</v>
      </c>
      <c r="X211" s="83" t="str">
        <f t="shared" si="66"/>
        <v/>
      </c>
      <c r="Y211" s="83" t="str">
        <f t="shared" si="59"/>
        <v/>
      </c>
      <c r="Z211" s="83" t="str">
        <f t="shared" si="67"/>
        <v/>
      </c>
      <c r="AA211" s="83" t="str">
        <f t="shared" si="68"/>
        <v/>
      </c>
      <c r="AB211" s="83" t="str">
        <f t="shared" si="69"/>
        <v/>
      </c>
      <c r="AC211" s="72"/>
      <c r="AD211" s="73"/>
      <c r="AE211" s="72"/>
    </row>
    <row r="212" spans="1:31" x14ac:dyDescent="0.25">
      <c r="A212" s="72"/>
      <c r="B212" s="52"/>
      <c r="C212" s="52"/>
      <c r="D212" s="52"/>
      <c r="E212" s="52"/>
      <c r="F212" s="52"/>
      <c r="G212" s="52"/>
      <c r="H212" s="52"/>
      <c r="I212" s="83" t="str">
        <f t="shared" si="54"/>
        <v/>
      </c>
      <c r="J212" s="76" t="str">
        <f t="shared" si="57"/>
        <v/>
      </c>
      <c r="K212" s="76" t="str">
        <f>IF(J212="","",IF(#REF!-J212&lt;=$C$10/IF($A$12=1,1,10),"ABOVE",IF(#REF!-J212&lt;=($C$14+$C$10/IF($A$12=1,1,10)),"CHAM","BELOW")))</f>
        <v/>
      </c>
      <c r="L212" s="76" t="str">
        <f t="shared" si="58"/>
        <v/>
      </c>
      <c r="M212" s="83" t="str">
        <f t="shared" si="55"/>
        <v/>
      </c>
      <c r="N212" s="83" t="str">
        <f t="shared" si="56"/>
        <v/>
      </c>
      <c r="O212" s="83" t="str">
        <f t="shared" si="61"/>
        <v/>
      </c>
      <c r="P212" s="76" t="str">
        <f t="shared" si="70"/>
        <v/>
      </c>
      <c r="Q212" s="76" t="str">
        <f t="shared" si="62"/>
        <v/>
      </c>
      <c r="R212" s="76" t="str">
        <f t="shared" si="60"/>
        <v/>
      </c>
      <c r="S212" s="83" t="str">
        <f t="shared" si="63"/>
        <v/>
      </c>
      <c r="T212" s="83" t="str">
        <f t="shared" si="64"/>
        <v/>
      </c>
      <c r="U212" s="83" t="str">
        <f t="shared" si="71"/>
        <v/>
      </c>
      <c r="V212" s="83" t="str">
        <f t="shared" si="72"/>
        <v/>
      </c>
      <c r="W212" s="83" t="e">
        <f t="shared" si="65"/>
        <v>#VALUE!</v>
      </c>
      <c r="X212" s="83" t="str">
        <f t="shared" si="66"/>
        <v/>
      </c>
      <c r="Y212" s="83" t="str">
        <f t="shared" si="59"/>
        <v/>
      </c>
      <c r="Z212" s="83" t="str">
        <f t="shared" si="67"/>
        <v/>
      </c>
      <c r="AA212" s="83" t="str">
        <f t="shared" si="68"/>
        <v/>
      </c>
      <c r="AB212" s="83" t="str">
        <f t="shared" si="69"/>
        <v/>
      </c>
      <c r="AC212" s="72"/>
      <c r="AD212" s="73"/>
      <c r="AE212" s="72"/>
    </row>
    <row r="213" spans="1:31" x14ac:dyDescent="0.25">
      <c r="A213" s="72"/>
      <c r="B213" s="52"/>
      <c r="C213" s="52"/>
      <c r="D213" s="52"/>
      <c r="E213" s="52"/>
      <c r="F213" s="52"/>
      <c r="G213" s="52"/>
      <c r="H213" s="52"/>
      <c r="I213" s="83" t="str">
        <f t="shared" si="54"/>
        <v/>
      </c>
      <c r="J213" s="76" t="str">
        <f t="shared" si="57"/>
        <v/>
      </c>
      <c r="K213" s="76" t="str">
        <f>IF(J213="","",IF(#REF!-J213&lt;=$C$10/IF($A$12=1,1,10),"ABOVE",IF(#REF!-J213&lt;=($C$14+$C$10/IF($A$12=1,1,10)),"CHAM","BELOW")))</f>
        <v/>
      </c>
      <c r="L213" s="76" t="str">
        <f t="shared" si="58"/>
        <v/>
      </c>
      <c r="M213" s="83" t="str">
        <f t="shared" si="55"/>
        <v/>
      </c>
      <c r="N213" s="83" t="str">
        <f t="shared" si="56"/>
        <v/>
      </c>
      <c r="O213" s="83" t="str">
        <f t="shared" si="61"/>
        <v/>
      </c>
      <c r="P213" s="76" t="str">
        <f t="shared" si="70"/>
        <v/>
      </c>
      <c r="Q213" s="76" t="str">
        <f t="shared" si="62"/>
        <v/>
      </c>
      <c r="R213" s="76" t="str">
        <f t="shared" si="60"/>
        <v/>
      </c>
      <c r="S213" s="83" t="str">
        <f t="shared" si="63"/>
        <v/>
      </c>
      <c r="T213" s="83" t="str">
        <f t="shared" si="64"/>
        <v/>
      </c>
      <c r="U213" s="83" t="str">
        <f t="shared" si="71"/>
        <v/>
      </c>
      <c r="V213" s="83" t="str">
        <f t="shared" si="72"/>
        <v/>
      </c>
      <c r="W213" s="83" t="e">
        <f t="shared" si="65"/>
        <v>#VALUE!</v>
      </c>
      <c r="X213" s="83" t="str">
        <f t="shared" si="66"/>
        <v/>
      </c>
      <c r="Y213" s="83" t="str">
        <f t="shared" si="59"/>
        <v/>
      </c>
      <c r="Z213" s="83" t="str">
        <f t="shared" si="67"/>
        <v/>
      </c>
      <c r="AA213" s="83" t="str">
        <f t="shared" si="68"/>
        <v/>
      </c>
      <c r="AB213" s="83" t="str">
        <f t="shared" si="69"/>
        <v/>
      </c>
      <c r="AC213" s="72"/>
      <c r="AD213" s="73"/>
      <c r="AE213" s="72"/>
    </row>
    <row r="214" spans="1:31" x14ac:dyDescent="0.25">
      <c r="A214" s="72"/>
      <c r="B214" s="52"/>
      <c r="C214" s="52"/>
      <c r="D214" s="52"/>
      <c r="E214" s="52"/>
      <c r="F214" s="52"/>
      <c r="G214" s="52"/>
      <c r="H214" s="52"/>
      <c r="I214" s="83" t="str">
        <f t="shared" si="54"/>
        <v/>
      </c>
      <c r="J214" s="76" t="str">
        <f t="shared" si="57"/>
        <v/>
      </c>
      <c r="K214" s="76" t="str">
        <f>IF(J214="","",IF(#REF!-J214&lt;=$C$10/IF($A$12=1,1,10),"ABOVE",IF(#REF!-J214&lt;=($C$14+$C$10/IF($A$12=1,1,10)),"CHAM","BELOW")))</f>
        <v/>
      </c>
      <c r="L214" s="76" t="str">
        <f t="shared" si="58"/>
        <v/>
      </c>
      <c r="M214" s="83" t="str">
        <f t="shared" si="55"/>
        <v/>
      </c>
      <c r="N214" s="83" t="str">
        <f t="shared" si="56"/>
        <v/>
      </c>
      <c r="O214" s="83" t="str">
        <f t="shared" si="61"/>
        <v/>
      </c>
      <c r="P214" s="76" t="str">
        <f t="shared" si="70"/>
        <v/>
      </c>
      <c r="Q214" s="76" t="str">
        <f t="shared" si="62"/>
        <v/>
      </c>
      <c r="R214" s="76" t="str">
        <f t="shared" si="60"/>
        <v/>
      </c>
      <c r="S214" s="83" t="str">
        <f t="shared" si="63"/>
        <v/>
      </c>
      <c r="T214" s="83" t="str">
        <f t="shared" si="64"/>
        <v/>
      </c>
      <c r="U214" s="83" t="str">
        <f t="shared" si="71"/>
        <v/>
      </c>
      <c r="V214" s="83" t="str">
        <f t="shared" si="72"/>
        <v/>
      </c>
      <c r="W214" s="83" t="e">
        <f t="shared" si="65"/>
        <v>#VALUE!</v>
      </c>
      <c r="X214" s="83" t="str">
        <f t="shared" si="66"/>
        <v/>
      </c>
      <c r="Y214" s="83" t="str">
        <f t="shared" si="59"/>
        <v/>
      </c>
      <c r="Z214" s="83" t="str">
        <f t="shared" si="67"/>
        <v/>
      </c>
      <c r="AA214" s="83" t="str">
        <f t="shared" si="68"/>
        <v/>
      </c>
      <c r="AB214" s="83" t="str">
        <f t="shared" si="69"/>
        <v/>
      </c>
      <c r="AC214" s="72"/>
      <c r="AD214" s="73"/>
      <c r="AE214" s="72"/>
    </row>
    <row r="215" spans="1:31" x14ac:dyDescent="0.25">
      <c r="A215" s="72"/>
      <c r="B215" s="52"/>
      <c r="C215" s="52"/>
      <c r="D215" s="52"/>
      <c r="E215" s="52"/>
      <c r="F215" s="52"/>
      <c r="G215" s="52"/>
      <c r="H215" s="52"/>
      <c r="I215" s="83" t="str">
        <f t="shared" si="54"/>
        <v/>
      </c>
      <c r="J215" s="76" t="str">
        <f t="shared" si="57"/>
        <v/>
      </c>
      <c r="K215" s="76" t="str">
        <f>IF(J215="","",IF(#REF!-J215&lt;=$C$10/IF($A$12=1,1,10),"ABOVE",IF(#REF!-J215&lt;=($C$14+$C$10/IF($A$12=1,1,10)),"CHAM","BELOW")))</f>
        <v/>
      </c>
      <c r="L215" s="76" t="str">
        <f t="shared" si="58"/>
        <v/>
      </c>
      <c r="M215" s="83" t="str">
        <f t="shared" si="55"/>
        <v/>
      </c>
      <c r="N215" s="83" t="str">
        <f t="shared" si="56"/>
        <v/>
      </c>
      <c r="O215" s="83" t="str">
        <f t="shared" si="61"/>
        <v/>
      </c>
      <c r="P215" s="76" t="str">
        <f t="shared" si="70"/>
        <v/>
      </c>
      <c r="Q215" s="76" t="str">
        <f t="shared" si="62"/>
        <v/>
      </c>
      <c r="R215" s="76" t="str">
        <f t="shared" si="60"/>
        <v/>
      </c>
      <c r="S215" s="83" t="str">
        <f t="shared" si="63"/>
        <v/>
      </c>
      <c r="T215" s="83" t="str">
        <f t="shared" si="64"/>
        <v/>
      </c>
      <c r="U215" s="83" t="str">
        <f t="shared" si="71"/>
        <v/>
      </c>
      <c r="V215" s="83" t="str">
        <f t="shared" si="72"/>
        <v/>
      </c>
      <c r="W215" s="83" t="e">
        <f t="shared" si="65"/>
        <v>#VALUE!</v>
      </c>
      <c r="X215" s="83" t="str">
        <f t="shared" si="66"/>
        <v/>
      </c>
      <c r="Y215" s="83" t="str">
        <f t="shared" si="59"/>
        <v/>
      </c>
      <c r="Z215" s="83" t="str">
        <f t="shared" si="67"/>
        <v/>
      </c>
      <c r="AA215" s="83" t="str">
        <f t="shared" si="68"/>
        <v/>
      </c>
      <c r="AB215" s="83" t="str">
        <f t="shared" si="69"/>
        <v/>
      </c>
      <c r="AC215" s="72"/>
      <c r="AD215" s="73"/>
      <c r="AE215" s="72"/>
    </row>
    <row r="216" spans="1:31" x14ac:dyDescent="0.25">
      <c r="A216" s="72"/>
      <c r="B216" s="52"/>
      <c r="C216" s="52"/>
      <c r="D216" s="52"/>
      <c r="E216" s="52"/>
      <c r="F216" s="52"/>
      <c r="G216" s="52"/>
      <c r="H216" s="52"/>
      <c r="I216" s="83" t="str">
        <f t="shared" si="54"/>
        <v/>
      </c>
      <c r="J216" s="76" t="str">
        <f t="shared" si="57"/>
        <v/>
      </c>
      <c r="K216" s="76" t="str">
        <f>IF(J216="","",IF(#REF!-J216&lt;=$C$10/IF($A$12=1,1,10),"ABOVE",IF(#REF!-J216&lt;=($C$14+$C$10/IF($A$12=1,1,10)),"CHAM","BELOW")))</f>
        <v/>
      </c>
      <c r="L216" s="76" t="str">
        <f t="shared" si="58"/>
        <v/>
      </c>
      <c r="M216" s="83" t="str">
        <f t="shared" si="55"/>
        <v/>
      </c>
      <c r="N216" s="83" t="str">
        <f t="shared" si="56"/>
        <v/>
      </c>
      <c r="O216" s="83" t="str">
        <f t="shared" si="61"/>
        <v/>
      </c>
      <c r="P216" s="76" t="str">
        <f t="shared" si="70"/>
        <v/>
      </c>
      <c r="Q216" s="76" t="str">
        <f t="shared" si="62"/>
        <v/>
      </c>
      <c r="R216" s="76" t="str">
        <f t="shared" si="60"/>
        <v/>
      </c>
      <c r="S216" s="83" t="str">
        <f t="shared" si="63"/>
        <v/>
      </c>
      <c r="T216" s="83" t="str">
        <f t="shared" si="64"/>
        <v/>
      </c>
      <c r="U216" s="83" t="str">
        <f t="shared" si="71"/>
        <v/>
      </c>
      <c r="V216" s="83" t="str">
        <f t="shared" si="72"/>
        <v/>
      </c>
      <c r="W216" s="83" t="e">
        <f t="shared" si="65"/>
        <v>#VALUE!</v>
      </c>
      <c r="X216" s="83" t="str">
        <f t="shared" si="66"/>
        <v/>
      </c>
      <c r="Y216" s="83" t="str">
        <f t="shared" si="59"/>
        <v/>
      </c>
      <c r="Z216" s="83" t="str">
        <f t="shared" si="67"/>
        <v/>
      </c>
      <c r="AA216" s="83" t="str">
        <f t="shared" si="68"/>
        <v/>
      </c>
      <c r="AB216" s="83" t="str">
        <f t="shared" si="69"/>
        <v/>
      </c>
      <c r="AC216" s="72"/>
      <c r="AD216" s="73"/>
      <c r="AE216" s="72"/>
    </row>
    <row r="217" spans="1:31" x14ac:dyDescent="0.25">
      <c r="A217" s="72"/>
      <c r="B217" s="52"/>
      <c r="C217" s="52"/>
      <c r="D217" s="52"/>
      <c r="E217" s="52"/>
      <c r="F217" s="52"/>
      <c r="G217" s="52"/>
      <c r="H217" s="52"/>
      <c r="I217" s="83" t="str">
        <f t="shared" si="54"/>
        <v/>
      </c>
      <c r="J217" s="76" t="str">
        <f t="shared" si="57"/>
        <v/>
      </c>
      <c r="K217" s="76" t="str">
        <f>IF(J217="","",IF(#REF!-J217&lt;=$C$10/IF($A$12=1,1,10),"ABOVE",IF(#REF!-J217&lt;=($C$14+$C$10/IF($A$12=1,1,10)),"CHAM","BELOW")))</f>
        <v/>
      </c>
      <c r="L217" s="76" t="str">
        <f t="shared" si="58"/>
        <v/>
      </c>
      <c r="M217" s="83" t="str">
        <f t="shared" si="55"/>
        <v/>
      </c>
      <c r="N217" s="83" t="str">
        <f t="shared" si="56"/>
        <v/>
      </c>
      <c r="O217" s="83" t="str">
        <f t="shared" si="61"/>
        <v/>
      </c>
      <c r="P217" s="76" t="str">
        <f t="shared" si="70"/>
        <v/>
      </c>
      <c r="Q217" s="76" t="str">
        <f t="shared" si="62"/>
        <v/>
      </c>
      <c r="R217" s="76" t="str">
        <f t="shared" si="60"/>
        <v/>
      </c>
      <c r="S217" s="83" t="str">
        <f t="shared" si="63"/>
        <v/>
      </c>
      <c r="T217" s="83" t="str">
        <f t="shared" si="64"/>
        <v/>
      </c>
      <c r="U217" s="83" t="str">
        <f t="shared" si="71"/>
        <v/>
      </c>
      <c r="V217" s="83" t="str">
        <f t="shared" si="72"/>
        <v/>
      </c>
      <c r="W217" s="83" t="e">
        <f t="shared" si="65"/>
        <v>#VALUE!</v>
      </c>
      <c r="X217" s="83" t="str">
        <f t="shared" si="66"/>
        <v/>
      </c>
      <c r="Y217" s="83" t="str">
        <f t="shared" si="59"/>
        <v/>
      </c>
      <c r="Z217" s="83" t="str">
        <f t="shared" si="67"/>
        <v/>
      </c>
      <c r="AA217" s="83" t="str">
        <f t="shared" si="68"/>
        <v/>
      </c>
      <c r="AB217" s="83" t="str">
        <f t="shared" si="69"/>
        <v/>
      </c>
      <c r="AC217" s="72"/>
      <c r="AD217" s="73"/>
      <c r="AE217" s="72"/>
    </row>
    <row r="218" spans="1:31" x14ac:dyDescent="0.25">
      <c r="A218" s="72"/>
      <c r="B218" s="52"/>
      <c r="C218" s="52"/>
      <c r="D218" s="52"/>
      <c r="E218" s="52"/>
      <c r="F218" s="52"/>
      <c r="G218" s="52"/>
      <c r="H218" s="52"/>
      <c r="I218" s="83" t="str">
        <f t="shared" si="54"/>
        <v/>
      </c>
      <c r="J218" s="76" t="str">
        <f t="shared" si="57"/>
        <v/>
      </c>
      <c r="K218" s="76" t="str">
        <f>IF(J218="","",IF(#REF!-J218&lt;=$C$10/IF($A$12=1,1,10),"ABOVE",IF(#REF!-J218&lt;=($C$14+$C$10/IF($A$12=1,1,10)),"CHAM","BELOW")))</f>
        <v/>
      </c>
      <c r="L218" s="76" t="str">
        <f t="shared" si="58"/>
        <v/>
      </c>
      <c r="M218" s="83" t="str">
        <f t="shared" si="55"/>
        <v/>
      </c>
      <c r="N218" s="83" t="str">
        <f t="shared" si="56"/>
        <v/>
      </c>
      <c r="O218" s="83" t="str">
        <f t="shared" si="61"/>
        <v/>
      </c>
      <c r="P218" s="76" t="str">
        <f t="shared" si="70"/>
        <v/>
      </c>
      <c r="Q218" s="76" t="str">
        <f t="shared" si="62"/>
        <v/>
      </c>
      <c r="R218" s="76" t="str">
        <f t="shared" si="60"/>
        <v/>
      </c>
      <c r="S218" s="83" t="str">
        <f t="shared" si="63"/>
        <v/>
      </c>
      <c r="T218" s="83" t="str">
        <f t="shared" si="64"/>
        <v/>
      </c>
      <c r="U218" s="83" t="str">
        <f t="shared" si="71"/>
        <v/>
      </c>
      <c r="V218" s="83" t="str">
        <f t="shared" si="72"/>
        <v/>
      </c>
      <c r="W218" s="83" t="e">
        <f t="shared" si="65"/>
        <v>#VALUE!</v>
      </c>
      <c r="X218" s="83" t="str">
        <f t="shared" si="66"/>
        <v/>
      </c>
      <c r="Y218" s="83" t="str">
        <f t="shared" si="59"/>
        <v/>
      </c>
      <c r="Z218" s="83" t="str">
        <f t="shared" si="67"/>
        <v/>
      </c>
      <c r="AA218" s="83" t="str">
        <f t="shared" si="68"/>
        <v/>
      </c>
      <c r="AB218" s="83" t="str">
        <f t="shared" si="69"/>
        <v/>
      </c>
      <c r="AC218" s="72"/>
      <c r="AD218" s="73"/>
      <c r="AE218" s="72"/>
    </row>
    <row r="219" spans="1:31" x14ac:dyDescent="0.25">
      <c r="A219" s="72"/>
      <c r="B219" s="52"/>
      <c r="C219" s="52"/>
      <c r="D219" s="52"/>
      <c r="E219" s="52"/>
      <c r="F219" s="52"/>
      <c r="G219" s="52"/>
      <c r="H219" s="52"/>
      <c r="I219" s="83" t="str">
        <f t="shared" si="54"/>
        <v/>
      </c>
      <c r="J219" s="76" t="str">
        <f t="shared" si="57"/>
        <v/>
      </c>
      <c r="K219" s="76" t="str">
        <f>IF(J219="","",IF(#REF!-J219&lt;=$C$10/IF($A$12=1,1,10),"ABOVE",IF(#REF!-J219&lt;=($C$14+$C$10/IF($A$12=1,1,10)),"CHAM","BELOW")))</f>
        <v/>
      </c>
      <c r="L219" s="76" t="str">
        <f t="shared" si="58"/>
        <v/>
      </c>
      <c r="M219" s="83" t="str">
        <f t="shared" si="55"/>
        <v/>
      </c>
      <c r="N219" s="83" t="str">
        <f t="shared" si="56"/>
        <v/>
      </c>
      <c r="O219" s="83" t="str">
        <f t="shared" si="61"/>
        <v/>
      </c>
      <c r="P219" s="76" t="str">
        <f t="shared" si="70"/>
        <v/>
      </c>
      <c r="Q219" s="76" t="str">
        <f t="shared" si="62"/>
        <v/>
      </c>
      <c r="R219" s="76" t="str">
        <f t="shared" si="60"/>
        <v/>
      </c>
      <c r="S219" s="83" t="str">
        <f t="shared" si="63"/>
        <v/>
      </c>
      <c r="T219" s="83" t="str">
        <f t="shared" si="64"/>
        <v/>
      </c>
      <c r="U219" s="83" t="str">
        <f t="shared" si="71"/>
        <v/>
      </c>
      <c r="V219" s="83" t="str">
        <f t="shared" si="72"/>
        <v/>
      </c>
      <c r="W219" s="83" t="e">
        <f t="shared" si="65"/>
        <v>#VALUE!</v>
      </c>
      <c r="X219" s="83" t="str">
        <f t="shared" si="66"/>
        <v/>
      </c>
      <c r="Y219" s="83" t="str">
        <f t="shared" si="59"/>
        <v/>
      </c>
      <c r="Z219" s="83" t="str">
        <f t="shared" si="67"/>
        <v/>
      </c>
      <c r="AA219" s="83" t="str">
        <f t="shared" si="68"/>
        <v/>
      </c>
      <c r="AB219" s="83" t="str">
        <f t="shared" si="69"/>
        <v/>
      </c>
      <c r="AC219" s="72"/>
      <c r="AD219" s="73"/>
      <c r="AE219" s="72"/>
    </row>
    <row r="220" spans="1:31" x14ac:dyDescent="0.25">
      <c r="A220" s="72"/>
      <c r="B220" s="52"/>
      <c r="C220" s="52"/>
      <c r="D220" s="52"/>
      <c r="E220" s="52"/>
      <c r="F220" s="52"/>
      <c r="G220" s="52"/>
      <c r="H220" s="52"/>
      <c r="I220" s="83" t="str">
        <f t="shared" si="54"/>
        <v/>
      </c>
      <c r="J220" s="76" t="str">
        <f t="shared" si="57"/>
        <v/>
      </c>
      <c r="K220" s="76" t="str">
        <f>IF(J220="","",IF(#REF!-J220&lt;=$C$10/IF($A$12=1,1,10),"ABOVE",IF(#REF!-J220&lt;=($C$14+$C$10/IF($A$12=1,1,10)),"CHAM","BELOW")))</f>
        <v/>
      </c>
      <c r="L220" s="76" t="str">
        <f t="shared" si="58"/>
        <v/>
      </c>
      <c r="M220" s="83" t="str">
        <f t="shared" si="55"/>
        <v/>
      </c>
      <c r="N220" s="83" t="str">
        <f t="shared" si="56"/>
        <v/>
      </c>
      <c r="O220" s="83" t="str">
        <f t="shared" si="61"/>
        <v/>
      </c>
      <c r="P220" s="76" t="str">
        <f t="shared" si="70"/>
        <v/>
      </c>
      <c r="Q220" s="76" t="str">
        <f t="shared" si="62"/>
        <v/>
      </c>
      <c r="R220" s="76" t="str">
        <f t="shared" si="60"/>
        <v/>
      </c>
      <c r="S220" s="83" t="str">
        <f t="shared" si="63"/>
        <v/>
      </c>
      <c r="T220" s="83" t="str">
        <f t="shared" si="64"/>
        <v/>
      </c>
      <c r="U220" s="83" t="str">
        <f t="shared" si="71"/>
        <v/>
      </c>
      <c r="V220" s="83" t="str">
        <f t="shared" si="72"/>
        <v/>
      </c>
      <c r="W220" s="83" t="e">
        <f t="shared" si="65"/>
        <v>#VALUE!</v>
      </c>
      <c r="X220" s="83" t="str">
        <f t="shared" si="66"/>
        <v/>
      </c>
      <c r="Y220" s="83" t="str">
        <f t="shared" si="59"/>
        <v/>
      </c>
      <c r="Z220" s="83" t="str">
        <f t="shared" si="67"/>
        <v/>
      </c>
      <c r="AA220" s="83" t="str">
        <f t="shared" si="68"/>
        <v/>
      </c>
      <c r="AB220" s="83" t="str">
        <f t="shared" si="69"/>
        <v/>
      </c>
      <c r="AC220" s="72"/>
      <c r="AD220" s="73"/>
      <c r="AE220" s="72"/>
    </row>
    <row r="221" spans="1:31" x14ac:dyDescent="0.25">
      <c r="A221" s="72"/>
      <c r="B221" s="52"/>
      <c r="C221" s="52"/>
      <c r="D221" s="52"/>
      <c r="E221" s="52"/>
      <c r="F221" s="52"/>
      <c r="G221" s="52"/>
      <c r="H221" s="52"/>
      <c r="I221" s="83" t="str">
        <f t="shared" si="54"/>
        <v/>
      </c>
      <c r="J221" s="76" t="str">
        <f t="shared" si="57"/>
        <v/>
      </c>
      <c r="K221" s="76" t="str">
        <f>IF(J221="","",IF(#REF!-J221&lt;=$C$10/IF($A$12=1,1,10),"ABOVE",IF(#REF!-J221&lt;=($C$14+$C$10/IF($A$12=1,1,10)),"CHAM","BELOW")))</f>
        <v/>
      </c>
      <c r="L221" s="76" t="str">
        <f t="shared" si="58"/>
        <v/>
      </c>
      <c r="M221" s="83" t="str">
        <f t="shared" si="55"/>
        <v/>
      </c>
      <c r="N221" s="83" t="str">
        <f t="shared" si="56"/>
        <v/>
      </c>
      <c r="O221" s="83" t="str">
        <f t="shared" si="61"/>
        <v/>
      </c>
      <c r="P221" s="76" t="str">
        <f t="shared" si="70"/>
        <v/>
      </c>
      <c r="Q221" s="76" t="str">
        <f t="shared" si="62"/>
        <v/>
      </c>
      <c r="R221" s="76" t="str">
        <f t="shared" si="60"/>
        <v/>
      </c>
      <c r="S221" s="83" t="str">
        <f t="shared" si="63"/>
        <v/>
      </c>
      <c r="T221" s="83" t="str">
        <f t="shared" si="64"/>
        <v/>
      </c>
      <c r="U221" s="83" t="str">
        <f t="shared" si="71"/>
        <v/>
      </c>
      <c r="V221" s="83" t="str">
        <f t="shared" si="72"/>
        <v/>
      </c>
      <c r="W221" s="83" t="e">
        <f t="shared" si="65"/>
        <v>#VALUE!</v>
      </c>
      <c r="X221" s="83" t="str">
        <f t="shared" si="66"/>
        <v/>
      </c>
      <c r="Y221" s="83" t="str">
        <f t="shared" si="59"/>
        <v/>
      </c>
      <c r="Z221" s="83" t="str">
        <f t="shared" si="67"/>
        <v/>
      </c>
      <c r="AA221" s="83" t="str">
        <f t="shared" si="68"/>
        <v/>
      </c>
      <c r="AB221" s="83" t="str">
        <f t="shared" si="69"/>
        <v/>
      </c>
      <c r="AC221" s="72"/>
      <c r="AD221" s="73"/>
      <c r="AE221" s="72"/>
    </row>
    <row r="222" spans="1:31" x14ac:dyDescent="0.25">
      <c r="A222" s="72"/>
      <c r="B222" s="52"/>
      <c r="C222" s="52"/>
      <c r="D222" s="52"/>
      <c r="E222" s="52"/>
      <c r="F222" s="52"/>
      <c r="G222" s="52"/>
      <c r="H222" s="52"/>
      <c r="I222" s="83" t="str">
        <f t="shared" si="54"/>
        <v/>
      </c>
      <c r="J222" s="76" t="str">
        <f t="shared" si="57"/>
        <v/>
      </c>
      <c r="K222" s="76" t="str">
        <f>IF(J222="","",IF(#REF!-J222&lt;=$C$10/IF($A$12=1,1,10),"ABOVE",IF(#REF!-J222&lt;=($C$14+$C$10/IF($A$12=1,1,10)),"CHAM","BELOW")))</f>
        <v/>
      </c>
      <c r="L222" s="76" t="str">
        <f t="shared" si="58"/>
        <v/>
      </c>
      <c r="M222" s="83" t="str">
        <f t="shared" si="55"/>
        <v/>
      </c>
      <c r="N222" s="83" t="str">
        <f t="shared" si="56"/>
        <v/>
      </c>
      <c r="O222" s="83" t="str">
        <f t="shared" si="61"/>
        <v/>
      </c>
      <c r="P222" s="76" t="str">
        <f t="shared" si="70"/>
        <v/>
      </c>
      <c r="Q222" s="76" t="str">
        <f t="shared" si="62"/>
        <v/>
      </c>
      <c r="R222" s="76" t="str">
        <f t="shared" si="60"/>
        <v/>
      </c>
      <c r="S222" s="83" t="str">
        <f t="shared" si="63"/>
        <v/>
      </c>
      <c r="T222" s="83" t="str">
        <f t="shared" si="64"/>
        <v/>
      </c>
      <c r="U222" s="83" t="str">
        <f t="shared" si="71"/>
        <v/>
      </c>
      <c r="V222" s="83" t="str">
        <f t="shared" si="72"/>
        <v/>
      </c>
      <c r="W222" s="83" t="e">
        <f t="shared" si="65"/>
        <v>#VALUE!</v>
      </c>
      <c r="X222" s="83" t="str">
        <f t="shared" si="66"/>
        <v/>
      </c>
      <c r="Y222" s="83" t="str">
        <f t="shared" si="59"/>
        <v/>
      </c>
      <c r="Z222" s="83" t="str">
        <f t="shared" si="67"/>
        <v/>
      </c>
      <c r="AA222" s="83" t="str">
        <f t="shared" si="68"/>
        <v/>
      </c>
      <c r="AB222" s="83" t="str">
        <f t="shared" si="69"/>
        <v/>
      </c>
      <c r="AC222" s="72"/>
      <c r="AD222" s="73"/>
      <c r="AE222" s="73"/>
    </row>
    <row r="223" spans="1:31" x14ac:dyDescent="0.25">
      <c r="A223" s="72"/>
      <c r="B223" s="52"/>
      <c r="C223" s="52"/>
      <c r="D223" s="52"/>
      <c r="E223" s="52"/>
      <c r="F223" s="52"/>
      <c r="G223" s="52"/>
      <c r="H223" s="52"/>
      <c r="I223" s="83" t="str">
        <f t="shared" si="54"/>
        <v/>
      </c>
      <c r="J223" s="76" t="str">
        <f t="shared" si="57"/>
        <v/>
      </c>
      <c r="K223" s="76" t="str">
        <f>IF(J223="","",IF(#REF!-J223&lt;=$C$10/IF($A$12=1,1,10),"ABOVE",IF(#REF!-J223&lt;=($C$14+$C$10/IF($A$12=1,1,10)),"CHAM","BELOW")))</f>
        <v/>
      </c>
      <c r="L223" s="76" t="str">
        <f t="shared" si="58"/>
        <v/>
      </c>
      <c r="M223" s="83" t="str">
        <f t="shared" si="55"/>
        <v/>
      </c>
      <c r="N223" s="83" t="str">
        <f t="shared" si="56"/>
        <v/>
      </c>
      <c r="O223" s="83" t="str">
        <f t="shared" si="61"/>
        <v/>
      </c>
      <c r="P223" s="76" t="str">
        <f t="shared" si="70"/>
        <v/>
      </c>
      <c r="Q223" s="76" t="str">
        <f t="shared" si="62"/>
        <v/>
      </c>
      <c r="R223" s="76" t="str">
        <f t="shared" si="60"/>
        <v/>
      </c>
      <c r="S223" s="83" t="str">
        <f t="shared" si="63"/>
        <v/>
      </c>
      <c r="T223" s="83" t="str">
        <f t="shared" si="64"/>
        <v/>
      </c>
      <c r="U223" s="83" t="str">
        <f t="shared" si="71"/>
        <v/>
      </c>
      <c r="V223" s="83" t="str">
        <f t="shared" si="72"/>
        <v/>
      </c>
      <c r="W223" s="83" t="e">
        <f t="shared" si="65"/>
        <v>#VALUE!</v>
      </c>
      <c r="X223" s="83" t="str">
        <f t="shared" si="66"/>
        <v/>
      </c>
      <c r="Y223" s="83" t="str">
        <f t="shared" si="59"/>
        <v/>
      </c>
      <c r="Z223" s="83" t="str">
        <f t="shared" si="67"/>
        <v/>
      </c>
      <c r="AA223" s="83" t="str">
        <f t="shared" si="68"/>
        <v/>
      </c>
      <c r="AB223" s="83" t="str">
        <f t="shared" si="69"/>
        <v/>
      </c>
      <c r="AC223" s="72"/>
      <c r="AD223" s="73"/>
      <c r="AE223" s="73"/>
    </row>
    <row r="224" spans="1:31" x14ac:dyDescent="0.25">
      <c r="A224" s="72"/>
      <c r="B224" s="52"/>
      <c r="C224" s="52"/>
      <c r="D224" s="52"/>
      <c r="E224" s="52"/>
      <c r="F224" s="52"/>
      <c r="G224" s="52"/>
      <c r="H224" s="52"/>
      <c r="I224" s="83" t="str">
        <f t="shared" si="54"/>
        <v/>
      </c>
      <c r="J224" s="76" t="str">
        <f t="shared" si="57"/>
        <v/>
      </c>
      <c r="K224" s="76" t="str">
        <f>IF(J224="","",IF(#REF!-J224&lt;=$C$10/IF($A$12=1,1,10),"ABOVE",IF(#REF!-J224&lt;=($C$14+$C$10/IF($A$12=1,1,10)),"CHAM","BELOW")))</f>
        <v/>
      </c>
      <c r="L224" s="76" t="str">
        <f t="shared" si="58"/>
        <v/>
      </c>
      <c r="M224" s="83" t="str">
        <f t="shared" si="55"/>
        <v/>
      </c>
      <c r="N224" s="83" t="str">
        <f t="shared" si="56"/>
        <v/>
      </c>
      <c r="O224" s="83" t="str">
        <f t="shared" si="61"/>
        <v/>
      </c>
      <c r="P224" s="76" t="str">
        <f t="shared" si="70"/>
        <v/>
      </c>
      <c r="Q224" s="76" t="str">
        <f t="shared" si="62"/>
        <v/>
      </c>
      <c r="R224" s="76" t="str">
        <f t="shared" si="60"/>
        <v/>
      </c>
      <c r="S224" s="83" t="str">
        <f t="shared" si="63"/>
        <v/>
      </c>
      <c r="T224" s="83" t="str">
        <f t="shared" si="64"/>
        <v/>
      </c>
      <c r="U224" s="83" t="str">
        <f t="shared" si="71"/>
        <v/>
      </c>
      <c r="V224" s="83" t="str">
        <f t="shared" si="72"/>
        <v/>
      </c>
      <c r="W224" s="83" t="e">
        <f t="shared" si="65"/>
        <v>#VALUE!</v>
      </c>
      <c r="X224" s="83" t="str">
        <f t="shared" si="66"/>
        <v/>
      </c>
      <c r="Y224" s="83" t="str">
        <f t="shared" si="59"/>
        <v/>
      </c>
      <c r="Z224" s="83" t="str">
        <f t="shared" si="67"/>
        <v/>
      </c>
      <c r="AA224" s="83" t="str">
        <f t="shared" si="68"/>
        <v/>
      </c>
      <c r="AB224" s="83" t="str">
        <f t="shared" si="69"/>
        <v/>
      </c>
      <c r="AC224" s="72"/>
      <c r="AD224" s="73"/>
      <c r="AE224" s="73"/>
    </row>
    <row r="225" spans="1:31" x14ac:dyDescent="0.25">
      <c r="A225" s="72"/>
      <c r="B225" s="52"/>
      <c r="C225" s="52"/>
      <c r="D225" s="52"/>
      <c r="E225" s="52"/>
      <c r="F225" s="52"/>
      <c r="G225" s="52"/>
      <c r="H225" s="52"/>
      <c r="I225" s="83" t="str">
        <f t="shared" si="54"/>
        <v/>
      </c>
      <c r="J225" s="76" t="str">
        <f t="shared" si="57"/>
        <v/>
      </c>
      <c r="K225" s="76" t="str">
        <f>IF(J225="","",IF(#REF!-J225&lt;=$C$10/IF($A$12=1,1,10),"ABOVE",IF(#REF!-J225&lt;=($C$14+$C$10/IF($A$12=1,1,10)),"CHAM","BELOW")))</f>
        <v/>
      </c>
      <c r="L225" s="76" t="str">
        <f t="shared" si="58"/>
        <v/>
      </c>
      <c r="M225" s="83" t="str">
        <f t="shared" si="55"/>
        <v/>
      </c>
      <c r="N225" s="83" t="str">
        <f t="shared" si="56"/>
        <v/>
      </c>
      <c r="O225" s="83" t="str">
        <f t="shared" si="61"/>
        <v/>
      </c>
      <c r="P225" s="76" t="str">
        <f t="shared" si="70"/>
        <v/>
      </c>
      <c r="Q225" s="76" t="str">
        <f t="shared" si="62"/>
        <v/>
      </c>
      <c r="R225" s="76" t="str">
        <f t="shared" si="60"/>
        <v/>
      </c>
      <c r="S225" s="83" t="str">
        <f t="shared" si="63"/>
        <v/>
      </c>
      <c r="T225" s="83" t="str">
        <f t="shared" si="64"/>
        <v/>
      </c>
      <c r="U225" s="83" t="str">
        <f t="shared" si="71"/>
        <v/>
      </c>
      <c r="V225" s="83" t="str">
        <f t="shared" si="72"/>
        <v/>
      </c>
      <c r="W225" s="83" t="e">
        <f t="shared" si="65"/>
        <v>#VALUE!</v>
      </c>
      <c r="X225" s="83" t="str">
        <f t="shared" si="66"/>
        <v/>
      </c>
      <c r="Y225" s="83" t="str">
        <f t="shared" si="59"/>
        <v/>
      </c>
      <c r="Z225" s="83" t="str">
        <f t="shared" si="67"/>
        <v/>
      </c>
      <c r="AA225" s="83" t="str">
        <f t="shared" si="68"/>
        <v/>
      </c>
      <c r="AB225" s="83" t="str">
        <f t="shared" si="69"/>
        <v/>
      </c>
      <c r="AC225" s="72"/>
      <c r="AD225" s="73"/>
      <c r="AE225" s="73"/>
    </row>
    <row r="226" spans="1:31" x14ac:dyDescent="0.25">
      <c r="A226" s="72"/>
      <c r="B226" s="52"/>
      <c r="C226" s="52"/>
      <c r="D226" s="52"/>
      <c r="E226" s="52"/>
      <c r="F226" s="52"/>
      <c r="G226" s="52"/>
      <c r="H226" s="52"/>
      <c r="I226" s="83" t="str">
        <f t="shared" si="54"/>
        <v/>
      </c>
      <c r="J226" s="76" t="str">
        <f t="shared" si="57"/>
        <v/>
      </c>
      <c r="K226" s="76" t="str">
        <f>IF(J226="","",IF(#REF!-J226&lt;=$C$10/IF($A$12=1,1,10),"ABOVE",IF(#REF!-J226&lt;=($C$14+$C$10/IF($A$12=1,1,10)),"CHAM","BELOW")))</f>
        <v/>
      </c>
      <c r="L226" s="76" t="str">
        <f t="shared" si="58"/>
        <v/>
      </c>
      <c r="M226" s="83" t="str">
        <f t="shared" si="55"/>
        <v/>
      </c>
      <c r="N226" s="83" t="str">
        <f t="shared" si="56"/>
        <v/>
      </c>
      <c r="O226" s="83" t="str">
        <f t="shared" si="61"/>
        <v/>
      </c>
      <c r="P226" s="76" t="str">
        <f t="shared" si="70"/>
        <v/>
      </c>
      <c r="Q226" s="76" t="str">
        <f t="shared" si="62"/>
        <v/>
      </c>
      <c r="R226" s="76" t="str">
        <f t="shared" si="60"/>
        <v/>
      </c>
      <c r="S226" s="83" t="str">
        <f t="shared" si="63"/>
        <v/>
      </c>
      <c r="T226" s="83" t="str">
        <f t="shared" si="64"/>
        <v/>
      </c>
      <c r="U226" s="83" t="str">
        <f t="shared" si="71"/>
        <v/>
      </c>
      <c r="V226" s="83" t="str">
        <f t="shared" si="72"/>
        <v/>
      </c>
      <c r="W226" s="83" t="e">
        <f t="shared" si="65"/>
        <v>#VALUE!</v>
      </c>
      <c r="X226" s="83" t="str">
        <f t="shared" si="66"/>
        <v/>
      </c>
      <c r="Y226" s="83" t="str">
        <f t="shared" si="59"/>
        <v/>
      </c>
      <c r="Z226" s="83" t="str">
        <f t="shared" si="67"/>
        <v/>
      </c>
      <c r="AA226" s="83" t="str">
        <f t="shared" si="68"/>
        <v/>
      </c>
      <c r="AB226" s="83" t="str">
        <f t="shared" si="69"/>
        <v/>
      </c>
      <c r="AC226" s="72"/>
      <c r="AD226" s="73"/>
      <c r="AE226" s="73"/>
    </row>
    <row r="227" spans="1:31" x14ac:dyDescent="0.25">
      <c r="A227" s="72"/>
      <c r="B227" s="52"/>
      <c r="C227" s="52"/>
      <c r="D227" s="52"/>
      <c r="E227" s="52"/>
      <c r="F227" s="52"/>
      <c r="G227" s="52"/>
      <c r="H227" s="52"/>
      <c r="I227" s="83" t="str">
        <f t="shared" si="54"/>
        <v/>
      </c>
      <c r="J227" s="76" t="str">
        <f t="shared" si="57"/>
        <v/>
      </c>
      <c r="K227" s="76" t="str">
        <f>IF(J227="","",IF(#REF!-J227&lt;=$C$10/IF($A$12=1,1,10),"ABOVE",IF(#REF!-J227&lt;=($C$14+$C$10/IF($A$12=1,1,10)),"CHAM","BELOW")))</f>
        <v/>
      </c>
      <c r="L227" s="76" t="str">
        <f t="shared" si="58"/>
        <v/>
      </c>
      <c r="M227" s="83" t="str">
        <f t="shared" si="55"/>
        <v/>
      </c>
      <c r="N227" s="83" t="str">
        <f t="shared" si="56"/>
        <v/>
      </c>
      <c r="O227" s="83" t="str">
        <f t="shared" si="61"/>
        <v/>
      </c>
      <c r="P227" s="76" t="str">
        <f t="shared" si="70"/>
        <v/>
      </c>
      <c r="Q227" s="76" t="str">
        <f t="shared" si="62"/>
        <v/>
      </c>
      <c r="R227" s="76" t="str">
        <f t="shared" si="60"/>
        <v/>
      </c>
      <c r="S227" s="83" t="str">
        <f t="shared" si="63"/>
        <v/>
      </c>
      <c r="T227" s="83" t="str">
        <f t="shared" si="64"/>
        <v/>
      </c>
      <c r="U227" s="83" t="str">
        <f t="shared" si="71"/>
        <v/>
      </c>
      <c r="V227" s="83" t="str">
        <f t="shared" si="72"/>
        <v/>
      </c>
      <c r="W227" s="83" t="e">
        <f t="shared" si="65"/>
        <v>#VALUE!</v>
      </c>
      <c r="X227" s="83" t="str">
        <f t="shared" si="66"/>
        <v/>
      </c>
      <c r="Y227" s="83" t="str">
        <f t="shared" si="59"/>
        <v/>
      </c>
      <c r="Z227" s="83" t="str">
        <f t="shared" si="67"/>
        <v/>
      </c>
      <c r="AA227" s="83" t="str">
        <f t="shared" si="68"/>
        <v/>
      </c>
      <c r="AB227" s="83" t="str">
        <f t="shared" si="69"/>
        <v/>
      </c>
      <c r="AC227" s="72"/>
      <c r="AD227" s="73"/>
      <c r="AE227" s="73"/>
    </row>
    <row r="228" spans="1:31" x14ac:dyDescent="0.25">
      <c r="A228" s="72"/>
      <c r="B228" s="52"/>
      <c r="C228" s="52"/>
      <c r="D228" s="52"/>
      <c r="E228" s="52"/>
      <c r="F228" s="52"/>
      <c r="G228" s="52"/>
      <c r="H228" s="52"/>
      <c r="I228" s="83" t="str">
        <f t="shared" si="54"/>
        <v/>
      </c>
      <c r="J228" s="76" t="str">
        <f t="shared" si="57"/>
        <v/>
      </c>
      <c r="K228" s="76" t="str">
        <f>IF(J228="","",IF(#REF!-J228&lt;=$C$10/IF($A$12=1,1,10),"ABOVE",IF(#REF!-J228&lt;=($C$14+$C$10/IF($A$12=1,1,10)),"CHAM","BELOW")))</f>
        <v/>
      </c>
      <c r="L228" s="76" t="str">
        <f t="shared" si="58"/>
        <v/>
      </c>
      <c r="M228" s="83" t="str">
        <f t="shared" si="55"/>
        <v/>
      </c>
      <c r="N228" s="83" t="str">
        <f t="shared" si="56"/>
        <v/>
      </c>
      <c r="O228" s="83" t="str">
        <f t="shared" si="61"/>
        <v/>
      </c>
      <c r="P228" s="76" t="str">
        <f t="shared" si="70"/>
        <v/>
      </c>
      <c r="Q228" s="76" t="str">
        <f t="shared" si="62"/>
        <v/>
      </c>
      <c r="R228" s="76" t="str">
        <f t="shared" si="60"/>
        <v/>
      </c>
      <c r="S228" s="83" t="str">
        <f t="shared" si="63"/>
        <v/>
      </c>
      <c r="T228" s="83" t="str">
        <f t="shared" si="64"/>
        <v/>
      </c>
      <c r="U228" s="83" t="str">
        <f t="shared" si="71"/>
        <v/>
      </c>
      <c r="V228" s="83" t="str">
        <f t="shared" si="72"/>
        <v/>
      </c>
      <c r="W228" s="83" t="e">
        <f t="shared" si="65"/>
        <v>#VALUE!</v>
      </c>
      <c r="X228" s="83" t="str">
        <f t="shared" si="66"/>
        <v/>
      </c>
      <c r="Y228" s="83" t="str">
        <f t="shared" si="59"/>
        <v/>
      </c>
      <c r="Z228" s="83" t="str">
        <f t="shared" si="67"/>
        <v/>
      </c>
      <c r="AA228" s="83" t="str">
        <f t="shared" si="68"/>
        <v/>
      </c>
      <c r="AB228" s="83" t="str">
        <f t="shared" si="69"/>
        <v/>
      </c>
      <c r="AC228" s="72"/>
      <c r="AD228" s="73"/>
      <c r="AE228" s="73"/>
    </row>
    <row r="229" spans="1:31" x14ac:dyDescent="0.25">
      <c r="A229" s="72"/>
      <c r="B229" s="52"/>
      <c r="C229" s="52"/>
      <c r="D229" s="52"/>
      <c r="E229" s="52"/>
      <c r="F229" s="52"/>
      <c r="G229" s="52"/>
      <c r="H229" s="52"/>
      <c r="I229" s="83" t="str">
        <f t="shared" si="54"/>
        <v/>
      </c>
      <c r="J229" s="76" t="str">
        <f t="shared" si="57"/>
        <v/>
      </c>
      <c r="K229" s="76" t="str">
        <f>IF(J229="","",IF(#REF!-J229&lt;=$C$10/IF($A$12=1,1,10),"ABOVE",IF(#REF!-J229&lt;=($C$14+$C$10/IF($A$12=1,1,10)),"CHAM","BELOW")))</f>
        <v/>
      </c>
      <c r="L229" s="76" t="str">
        <f t="shared" si="58"/>
        <v/>
      </c>
      <c r="M229" s="83" t="str">
        <f t="shared" si="55"/>
        <v/>
      </c>
      <c r="N229" s="83" t="str">
        <f t="shared" si="56"/>
        <v/>
      </c>
      <c r="O229" s="83" t="str">
        <f t="shared" si="61"/>
        <v/>
      </c>
      <c r="P229" s="76" t="str">
        <f t="shared" si="70"/>
        <v/>
      </c>
      <c r="Q229" s="76" t="str">
        <f t="shared" si="62"/>
        <v/>
      </c>
      <c r="R229" s="76" t="str">
        <f t="shared" si="60"/>
        <v/>
      </c>
      <c r="S229" s="83" t="str">
        <f t="shared" si="63"/>
        <v/>
      </c>
      <c r="T229" s="83" t="str">
        <f t="shared" si="64"/>
        <v/>
      </c>
      <c r="U229" s="83" t="str">
        <f t="shared" si="71"/>
        <v/>
      </c>
      <c r="V229" s="83" t="str">
        <f t="shared" si="72"/>
        <v/>
      </c>
      <c r="W229" s="83" t="e">
        <f t="shared" si="65"/>
        <v>#VALUE!</v>
      </c>
      <c r="X229" s="83" t="str">
        <f t="shared" si="66"/>
        <v/>
      </c>
      <c r="Y229" s="83" t="str">
        <f t="shared" si="59"/>
        <v/>
      </c>
      <c r="Z229" s="83" t="str">
        <f t="shared" si="67"/>
        <v/>
      </c>
      <c r="AA229" s="83" t="str">
        <f t="shared" si="68"/>
        <v/>
      </c>
      <c r="AB229" s="83" t="str">
        <f t="shared" si="69"/>
        <v/>
      </c>
      <c r="AC229" s="72"/>
      <c r="AD229" s="73"/>
      <c r="AE229" s="73"/>
    </row>
    <row r="230" spans="1:31" x14ac:dyDescent="0.25">
      <c r="A230" s="72"/>
      <c r="B230" s="52"/>
      <c r="C230" s="52"/>
      <c r="D230" s="52"/>
      <c r="E230" s="52"/>
      <c r="F230" s="52"/>
      <c r="G230" s="52"/>
      <c r="H230" s="52"/>
      <c r="I230" s="83" t="str">
        <f t="shared" ref="I230:I293" si="73">IF(J230="","",IF(J230=0,$C$8,($C$8+J230/100)))</f>
        <v/>
      </c>
      <c r="J230" s="76" t="str">
        <f t="shared" si="57"/>
        <v/>
      </c>
      <c r="K230" s="76" t="str">
        <f>IF(J230="","",IF(#REF!-J230&lt;=$C$10/IF($A$12=1,1,10),"ABOVE",IF(#REF!-J230&lt;=($C$14+$C$10/IF($A$12=1,1,10)),"CHAM","BELOW")))</f>
        <v/>
      </c>
      <c r="L230" s="76" t="str">
        <f t="shared" si="58"/>
        <v/>
      </c>
      <c r="M230" s="83" t="str">
        <f t="shared" ref="M230:M293" si="74">IF(L230="","",(IF(L230=0,0,VLOOKUP(L230,$B$17:$F$132,IF($C$4="HS180",2,4),FALSE))))</f>
        <v/>
      </c>
      <c r="N230" s="83" t="str">
        <f t="shared" ref="N230:N293" si="75">IF(L230="","",(IF(L230=0,0,VLOOKUP(L230,$B$17:$F$132,IF($C$4="HS180",3,5),FALSE))))</f>
        <v/>
      </c>
      <c r="O230" s="83" t="str">
        <f t="shared" si="61"/>
        <v/>
      </c>
      <c r="P230" s="76" t="str">
        <f t="shared" si="70"/>
        <v/>
      </c>
      <c r="Q230" s="76" t="str">
        <f t="shared" si="62"/>
        <v/>
      </c>
      <c r="R230" s="76" t="str">
        <f t="shared" si="60"/>
        <v/>
      </c>
      <c r="S230" s="83" t="str">
        <f t="shared" si="63"/>
        <v/>
      </c>
      <c r="T230" s="83" t="str">
        <f t="shared" si="64"/>
        <v/>
      </c>
      <c r="U230" s="83" t="str">
        <f t="shared" si="71"/>
        <v/>
      </c>
      <c r="V230" s="83" t="str">
        <f t="shared" si="72"/>
        <v/>
      </c>
      <c r="W230" s="83" t="e">
        <f t="shared" si="65"/>
        <v>#VALUE!</v>
      </c>
      <c r="X230" s="83" t="str">
        <f t="shared" si="66"/>
        <v/>
      </c>
      <c r="Y230" s="83" t="str">
        <f t="shared" si="59"/>
        <v/>
      </c>
      <c r="Z230" s="83" t="str">
        <f t="shared" si="67"/>
        <v/>
      </c>
      <c r="AA230" s="83" t="str">
        <f t="shared" si="68"/>
        <v/>
      </c>
      <c r="AB230" s="83" t="str">
        <f t="shared" si="69"/>
        <v/>
      </c>
      <c r="AC230" s="72"/>
      <c r="AD230" s="73"/>
      <c r="AE230" s="73"/>
    </row>
    <row r="231" spans="1:31" x14ac:dyDescent="0.25">
      <c r="A231" s="72"/>
      <c r="B231" s="52"/>
      <c r="C231" s="52"/>
      <c r="D231" s="52"/>
      <c r="E231" s="52"/>
      <c r="F231" s="52"/>
      <c r="G231" s="52"/>
      <c r="H231" s="52"/>
      <c r="I231" s="83" t="str">
        <f t="shared" si="73"/>
        <v/>
      </c>
      <c r="J231" s="76" t="str">
        <f t="shared" ref="J231:J294" si="76">IFERROR(IF($A$12=1,IF(J230-1&gt;=0, J230-1,""),IF(J230-2.54&gt;=0,J230-2.54,"")),"")</f>
        <v/>
      </c>
      <c r="K231" s="76" t="str">
        <f>IF(J231="","",IF(#REF!-J231&lt;=$C$10/IF($A$12=1,1,10),"ABOVE",IF(#REF!-J231&lt;=($C$14+$C$10/IF($A$12=1,1,10)),"CHAM","BELOW")))</f>
        <v/>
      </c>
      <c r="L231" s="76" t="str">
        <f t="shared" ref="L231:L294" si="77">IF(J231="","",IF(K231="ABOVE",0,IF(K231="BELOW",0,IF(L230&gt;=1,L230+1,1))))</f>
        <v/>
      </c>
      <c r="M231" s="83" t="str">
        <f t="shared" si="74"/>
        <v/>
      </c>
      <c r="N231" s="83" t="str">
        <f t="shared" si="75"/>
        <v/>
      </c>
      <c r="O231" s="83" t="str">
        <f t="shared" si="61"/>
        <v/>
      </c>
      <c r="P231" s="76" t="str">
        <f t="shared" si="70"/>
        <v/>
      </c>
      <c r="Q231" s="76" t="str">
        <f t="shared" si="62"/>
        <v/>
      </c>
      <c r="R231" s="76" t="str">
        <f t="shared" si="60"/>
        <v/>
      </c>
      <c r="S231" s="83" t="str">
        <f t="shared" si="63"/>
        <v/>
      </c>
      <c r="T231" s="83" t="str">
        <f t="shared" si="64"/>
        <v/>
      </c>
      <c r="U231" s="83" t="str">
        <f t="shared" si="71"/>
        <v/>
      </c>
      <c r="V231" s="83" t="str">
        <f t="shared" si="72"/>
        <v/>
      </c>
      <c r="W231" s="83" t="e">
        <f t="shared" si="65"/>
        <v>#VALUE!</v>
      </c>
      <c r="X231" s="83" t="str">
        <f t="shared" si="66"/>
        <v/>
      </c>
      <c r="Y231" s="83" t="str">
        <f t="shared" si="59"/>
        <v/>
      </c>
      <c r="Z231" s="83" t="str">
        <f t="shared" si="67"/>
        <v/>
      </c>
      <c r="AA231" s="83" t="str">
        <f t="shared" si="68"/>
        <v/>
      </c>
      <c r="AB231" s="83" t="str">
        <f t="shared" si="69"/>
        <v/>
      </c>
      <c r="AC231" s="72"/>
      <c r="AD231" s="73"/>
      <c r="AE231" s="73"/>
    </row>
    <row r="232" spans="1:31" x14ac:dyDescent="0.25">
      <c r="A232" s="72"/>
      <c r="B232" s="52"/>
      <c r="C232" s="52"/>
      <c r="D232" s="52"/>
      <c r="E232" s="52"/>
      <c r="F232" s="52"/>
      <c r="G232" s="52"/>
      <c r="H232" s="52"/>
      <c r="I232" s="83" t="str">
        <f t="shared" si="73"/>
        <v/>
      </c>
      <c r="J232" s="76" t="str">
        <f t="shared" si="76"/>
        <v/>
      </c>
      <c r="K232" s="76" t="str">
        <f>IF(J232="","",IF(#REF!-J232&lt;=$C$10/IF($A$12=1,1,10),"ABOVE",IF(#REF!-J232&lt;=($C$14+$C$10/IF($A$12=1,1,10)),"CHAM","BELOW")))</f>
        <v/>
      </c>
      <c r="L232" s="76" t="str">
        <f t="shared" si="77"/>
        <v/>
      </c>
      <c r="M232" s="83" t="str">
        <f t="shared" si="74"/>
        <v/>
      </c>
      <c r="N232" s="83" t="str">
        <f t="shared" si="75"/>
        <v/>
      </c>
      <c r="O232" s="83" t="str">
        <f t="shared" si="61"/>
        <v/>
      </c>
      <c r="P232" s="76" t="str">
        <f t="shared" si="70"/>
        <v/>
      </c>
      <c r="Q232" s="76" t="str">
        <f t="shared" si="62"/>
        <v/>
      </c>
      <c r="R232" s="76" t="str">
        <f t="shared" si="60"/>
        <v/>
      </c>
      <c r="S232" s="83" t="str">
        <f t="shared" si="63"/>
        <v/>
      </c>
      <c r="T232" s="83" t="str">
        <f t="shared" si="64"/>
        <v/>
      </c>
      <c r="U232" s="83" t="str">
        <f t="shared" si="71"/>
        <v/>
      </c>
      <c r="V232" s="83" t="str">
        <f t="shared" si="72"/>
        <v/>
      </c>
      <c r="W232" s="83" t="e">
        <f t="shared" si="65"/>
        <v>#VALUE!</v>
      </c>
      <c r="X232" s="83" t="str">
        <f t="shared" si="66"/>
        <v/>
      </c>
      <c r="Y232" s="83" t="str">
        <f t="shared" si="59"/>
        <v/>
      </c>
      <c r="Z232" s="83" t="str">
        <f t="shared" si="67"/>
        <v/>
      </c>
      <c r="AA232" s="83" t="str">
        <f t="shared" si="68"/>
        <v/>
      </c>
      <c r="AB232" s="83" t="str">
        <f t="shared" si="69"/>
        <v/>
      </c>
      <c r="AC232" s="72"/>
      <c r="AD232" s="73"/>
      <c r="AE232" s="73"/>
    </row>
    <row r="233" spans="1:31" x14ac:dyDescent="0.25">
      <c r="A233" s="72"/>
      <c r="B233" s="52"/>
      <c r="C233" s="52"/>
      <c r="D233" s="52"/>
      <c r="E233" s="52"/>
      <c r="F233" s="52"/>
      <c r="G233" s="52"/>
      <c r="H233" s="52"/>
      <c r="I233" s="83" t="str">
        <f t="shared" si="73"/>
        <v/>
      </c>
      <c r="J233" s="76" t="str">
        <f t="shared" si="76"/>
        <v/>
      </c>
      <c r="K233" s="76" t="str">
        <f>IF(J233="","",IF(#REF!-J233&lt;=$C$10/IF($A$12=1,1,10),"ABOVE",IF(#REF!-J233&lt;=($C$14+$C$10/IF($A$12=1,1,10)),"CHAM","BELOW")))</f>
        <v/>
      </c>
      <c r="L233" s="76" t="str">
        <f t="shared" si="77"/>
        <v/>
      </c>
      <c r="M233" s="83" t="str">
        <f t="shared" si="74"/>
        <v/>
      </c>
      <c r="N233" s="83" t="str">
        <f t="shared" si="75"/>
        <v/>
      </c>
      <c r="O233" s="83" t="str">
        <f t="shared" si="61"/>
        <v/>
      </c>
      <c r="P233" s="76" t="str">
        <f t="shared" si="70"/>
        <v/>
      </c>
      <c r="Q233" s="76" t="str">
        <f t="shared" si="62"/>
        <v/>
      </c>
      <c r="R233" s="76" t="str">
        <f t="shared" si="60"/>
        <v/>
      </c>
      <c r="S233" s="83" t="str">
        <f t="shared" si="63"/>
        <v/>
      </c>
      <c r="T233" s="83" t="str">
        <f t="shared" si="64"/>
        <v/>
      </c>
      <c r="U233" s="83" t="str">
        <f t="shared" si="71"/>
        <v/>
      </c>
      <c r="V233" s="83" t="str">
        <f t="shared" si="72"/>
        <v/>
      </c>
      <c r="W233" s="83" t="e">
        <f t="shared" si="65"/>
        <v>#VALUE!</v>
      </c>
      <c r="X233" s="83" t="str">
        <f t="shared" si="66"/>
        <v/>
      </c>
      <c r="Y233" s="83" t="str">
        <f t="shared" si="59"/>
        <v/>
      </c>
      <c r="Z233" s="83" t="str">
        <f t="shared" si="67"/>
        <v/>
      </c>
      <c r="AA233" s="83" t="str">
        <f t="shared" si="68"/>
        <v/>
      </c>
      <c r="AB233" s="83" t="str">
        <f t="shared" si="69"/>
        <v/>
      </c>
      <c r="AC233" s="72"/>
      <c r="AD233" s="73"/>
      <c r="AE233" s="73"/>
    </row>
    <row r="234" spans="1:31" x14ac:dyDescent="0.25">
      <c r="A234" s="72"/>
      <c r="B234" s="52"/>
      <c r="C234" s="52"/>
      <c r="D234" s="52"/>
      <c r="E234" s="52"/>
      <c r="F234" s="52"/>
      <c r="G234" s="52"/>
      <c r="H234" s="52"/>
      <c r="I234" s="83" t="str">
        <f t="shared" si="73"/>
        <v/>
      </c>
      <c r="J234" s="76" t="str">
        <f t="shared" si="76"/>
        <v/>
      </c>
      <c r="K234" s="76" t="str">
        <f>IF(J234="","",IF(#REF!-J234&lt;=$C$10/IF($A$12=1,1,10),"ABOVE",IF(#REF!-J234&lt;=($C$14+$C$10/IF($A$12=1,1,10)),"CHAM","BELOW")))</f>
        <v/>
      </c>
      <c r="L234" s="76" t="str">
        <f t="shared" si="77"/>
        <v/>
      </c>
      <c r="M234" s="83" t="str">
        <f t="shared" si="74"/>
        <v/>
      </c>
      <c r="N234" s="83" t="str">
        <f t="shared" si="75"/>
        <v/>
      </c>
      <c r="O234" s="83" t="str">
        <f t="shared" si="61"/>
        <v/>
      </c>
      <c r="P234" s="76" t="str">
        <f t="shared" si="70"/>
        <v/>
      </c>
      <c r="Q234" s="76" t="str">
        <f t="shared" si="62"/>
        <v/>
      </c>
      <c r="R234" s="76" t="str">
        <f t="shared" si="60"/>
        <v/>
      </c>
      <c r="S234" s="83" t="str">
        <f t="shared" si="63"/>
        <v/>
      </c>
      <c r="T234" s="83" t="str">
        <f t="shared" si="64"/>
        <v/>
      </c>
      <c r="U234" s="83" t="str">
        <f t="shared" si="71"/>
        <v/>
      </c>
      <c r="V234" s="83" t="str">
        <f t="shared" si="72"/>
        <v/>
      </c>
      <c r="W234" s="83" t="e">
        <f t="shared" si="65"/>
        <v>#VALUE!</v>
      </c>
      <c r="X234" s="83" t="str">
        <f t="shared" si="66"/>
        <v/>
      </c>
      <c r="Y234" s="83" t="str">
        <f t="shared" si="59"/>
        <v/>
      </c>
      <c r="Z234" s="83" t="str">
        <f t="shared" si="67"/>
        <v/>
      </c>
      <c r="AA234" s="83" t="str">
        <f t="shared" si="68"/>
        <v/>
      </c>
      <c r="AB234" s="83" t="str">
        <f t="shared" si="69"/>
        <v/>
      </c>
      <c r="AC234" s="72"/>
      <c r="AD234" s="73"/>
      <c r="AE234" s="73"/>
    </row>
    <row r="235" spans="1:31" x14ac:dyDescent="0.25">
      <c r="A235" s="72"/>
      <c r="B235" s="52"/>
      <c r="C235" s="52"/>
      <c r="D235" s="52"/>
      <c r="E235" s="52"/>
      <c r="F235" s="52"/>
      <c r="G235" s="52"/>
      <c r="H235" s="52"/>
      <c r="I235" s="83" t="str">
        <f t="shared" si="73"/>
        <v/>
      </c>
      <c r="J235" s="76" t="str">
        <f t="shared" si="76"/>
        <v/>
      </c>
      <c r="K235" s="76" t="str">
        <f>IF(J235="","",IF(#REF!-J235&lt;=$C$10/IF($A$12=1,1,10),"ABOVE",IF(#REF!-J235&lt;=($C$14+$C$10/IF($A$12=1,1,10)),"CHAM","BELOW")))</f>
        <v/>
      </c>
      <c r="L235" s="76" t="str">
        <f t="shared" si="77"/>
        <v/>
      </c>
      <c r="M235" s="83" t="str">
        <f t="shared" si="74"/>
        <v/>
      </c>
      <c r="N235" s="83" t="str">
        <f t="shared" si="75"/>
        <v/>
      </c>
      <c r="O235" s="83" t="str">
        <f t="shared" si="61"/>
        <v/>
      </c>
      <c r="P235" s="76" t="str">
        <f t="shared" si="70"/>
        <v/>
      </c>
      <c r="Q235" s="76" t="str">
        <f t="shared" si="62"/>
        <v/>
      </c>
      <c r="R235" s="76" t="str">
        <f t="shared" si="60"/>
        <v/>
      </c>
      <c r="S235" s="83" t="str">
        <f t="shared" si="63"/>
        <v/>
      </c>
      <c r="T235" s="83" t="str">
        <f t="shared" si="64"/>
        <v/>
      </c>
      <c r="U235" s="83" t="str">
        <f t="shared" si="71"/>
        <v/>
      </c>
      <c r="V235" s="83" t="str">
        <f t="shared" si="72"/>
        <v/>
      </c>
      <c r="W235" s="83" t="e">
        <f t="shared" si="65"/>
        <v>#VALUE!</v>
      </c>
      <c r="X235" s="83" t="str">
        <f t="shared" si="66"/>
        <v/>
      </c>
      <c r="Y235" s="83" t="str">
        <f t="shared" si="59"/>
        <v/>
      </c>
      <c r="Z235" s="83" t="str">
        <f t="shared" si="67"/>
        <v/>
      </c>
      <c r="AA235" s="83" t="str">
        <f t="shared" si="68"/>
        <v/>
      </c>
      <c r="AB235" s="83" t="str">
        <f t="shared" si="69"/>
        <v/>
      </c>
      <c r="AC235" s="72"/>
      <c r="AD235" s="73"/>
      <c r="AE235" s="73"/>
    </row>
    <row r="236" spans="1:31" x14ac:dyDescent="0.25">
      <c r="A236" s="72"/>
      <c r="B236" s="52"/>
      <c r="C236" s="52"/>
      <c r="D236" s="52"/>
      <c r="E236" s="52"/>
      <c r="F236" s="52"/>
      <c r="G236" s="52"/>
      <c r="H236" s="52"/>
      <c r="I236" s="83" t="str">
        <f t="shared" si="73"/>
        <v/>
      </c>
      <c r="J236" s="76" t="str">
        <f t="shared" si="76"/>
        <v/>
      </c>
      <c r="K236" s="76" t="str">
        <f>IF(J236="","",IF(#REF!-J236&lt;=$C$10/IF($A$12=1,1,10),"ABOVE",IF(#REF!-J236&lt;=($C$14+$C$10/IF($A$12=1,1,10)),"CHAM","BELOW")))</f>
        <v/>
      </c>
      <c r="L236" s="76" t="str">
        <f t="shared" si="77"/>
        <v/>
      </c>
      <c r="M236" s="83" t="str">
        <f t="shared" si="74"/>
        <v/>
      </c>
      <c r="N236" s="83" t="str">
        <f t="shared" si="75"/>
        <v/>
      </c>
      <c r="O236" s="83" t="str">
        <f t="shared" si="61"/>
        <v/>
      </c>
      <c r="P236" s="76" t="str">
        <f t="shared" si="70"/>
        <v/>
      </c>
      <c r="Q236" s="76" t="str">
        <f t="shared" si="62"/>
        <v/>
      </c>
      <c r="R236" s="76" t="str">
        <f t="shared" si="60"/>
        <v/>
      </c>
      <c r="S236" s="83" t="str">
        <f t="shared" si="63"/>
        <v/>
      </c>
      <c r="T236" s="83" t="str">
        <f t="shared" si="64"/>
        <v/>
      </c>
      <c r="U236" s="83" t="str">
        <f t="shared" si="71"/>
        <v/>
      </c>
      <c r="V236" s="83" t="str">
        <f t="shared" si="72"/>
        <v/>
      </c>
      <c r="W236" s="83" t="e">
        <f t="shared" si="65"/>
        <v>#VALUE!</v>
      </c>
      <c r="X236" s="83" t="str">
        <f t="shared" si="66"/>
        <v/>
      </c>
      <c r="Y236" s="83" t="str">
        <f t="shared" si="59"/>
        <v/>
      </c>
      <c r="Z236" s="83" t="str">
        <f t="shared" si="67"/>
        <v/>
      </c>
      <c r="AA236" s="83" t="str">
        <f t="shared" si="68"/>
        <v/>
      </c>
      <c r="AB236" s="83" t="str">
        <f t="shared" si="69"/>
        <v/>
      </c>
      <c r="AC236" s="72"/>
      <c r="AD236" s="73"/>
      <c r="AE236" s="73"/>
    </row>
    <row r="237" spans="1:31" x14ac:dyDescent="0.25">
      <c r="A237" s="72"/>
      <c r="B237" s="52"/>
      <c r="C237" s="52"/>
      <c r="D237" s="52"/>
      <c r="E237" s="52"/>
      <c r="F237" s="52"/>
      <c r="G237" s="52"/>
      <c r="H237" s="52"/>
      <c r="I237" s="83" t="str">
        <f t="shared" si="73"/>
        <v/>
      </c>
      <c r="J237" s="76" t="str">
        <f t="shared" si="76"/>
        <v/>
      </c>
      <c r="K237" s="76" t="str">
        <f>IF(J237="","",IF(#REF!-J237&lt;=$C$10/IF($A$12=1,1,10),"ABOVE",IF(#REF!-J237&lt;=($C$14+$C$10/IF($A$12=1,1,10)),"CHAM","BELOW")))</f>
        <v/>
      </c>
      <c r="L237" s="76" t="str">
        <f t="shared" si="77"/>
        <v/>
      </c>
      <c r="M237" s="83" t="str">
        <f t="shared" si="74"/>
        <v/>
      </c>
      <c r="N237" s="83" t="str">
        <f t="shared" si="75"/>
        <v/>
      </c>
      <c r="O237" s="83" t="str">
        <f t="shared" si="61"/>
        <v/>
      </c>
      <c r="P237" s="76" t="str">
        <f t="shared" si="70"/>
        <v/>
      </c>
      <c r="Q237" s="76" t="str">
        <f t="shared" si="62"/>
        <v/>
      </c>
      <c r="R237" s="76" t="str">
        <f t="shared" si="60"/>
        <v/>
      </c>
      <c r="S237" s="83" t="str">
        <f t="shared" si="63"/>
        <v/>
      </c>
      <c r="T237" s="83" t="str">
        <f t="shared" si="64"/>
        <v/>
      </c>
      <c r="U237" s="83" t="str">
        <f t="shared" si="71"/>
        <v/>
      </c>
      <c r="V237" s="83" t="str">
        <f t="shared" si="72"/>
        <v/>
      </c>
      <c r="W237" s="83" t="e">
        <f t="shared" si="65"/>
        <v>#VALUE!</v>
      </c>
      <c r="X237" s="83" t="str">
        <f t="shared" si="66"/>
        <v/>
      </c>
      <c r="Y237" s="83" t="str">
        <f t="shared" si="59"/>
        <v/>
      </c>
      <c r="Z237" s="83" t="str">
        <f t="shared" si="67"/>
        <v/>
      </c>
      <c r="AA237" s="83" t="str">
        <f t="shared" si="68"/>
        <v/>
      </c>
      <c r="AB237" s="83" t="str">
        <f t="shared" si="69"/>
        <v/>
      </c>
      <c r="AC237" s="72"/>
      <c r="AD237" s="73"/>
      <c r="AE237" s="73"/>
    </row>
    <row r="238" spans="1:31" x14ac:dyDescent="0.25">
      <c r="A238" s="72"/>
      <c r="B238" s="52"/>
      <c r="C238" s="52"/>
      <c r="D238" s="52"/>
      <c r="E238" s="52"/>
      <c r="F238" s="52"/>
      <c r="G238" s="52"/>
      <c r="H238" s="52"/>
      <c r="I238" s="83" t="str">
        <f t="shared" si="73"/>
        <v/>
      </c>
      <c r="J238" s="76" t="str">
        <f t="shared" si="76"/>
        <v/>
      </c>
      <c r="K238" s="76" t="str">
        <f>IF(J238="","",IF(#REF!-J238&lt;=$C$10/IF($A$12=1,1,10),"ABOVE",IF(#REF!-J238&lt;=($C$14+$C$10/IF($A$12=1,1,10)),"CHAM","BELOW")))</f>
        <v/>
      </c>
      <c r="L238" s="76" t="str">
        <f t="shared" si="77"/>
        <v/>
      </c>
      <c r="M238" s="83" t="str">
        <f t="shared" si="74"/>
        <v/>
      </c>
      <c r="N238" s="83" t="str">
        <f t="shared" si="75"/>
        <v/>
      </c>
      <c r="O238" s="83" t="str">
        <f t="shared" si="61"/>
        <v/>
      </c>
      <c r="P238" s="76" t="str">
        <f t="shared" si="70"/>
        <v/>
      </c>
      <c r="Q238" s="76" t="str">
        <f t="shared" si="62"/>
        <v/>
      </c>
      <c r="R238" s="76" t="str">
        <f t="shared" si="60"/>
        <v/>
      </c>
      <c r="S238" s="83" t="str">
        <f t="shared" si="63"/>
        <v/>
      </c>
      <c r="T238" s="83" t="str">
        <f t="shared" si="64"/>
        <v/>
      </c>
      <c r="U238" s="83" t="str">
        <f t="shared" si="71"/>
        <v/>
      </c>
      <c r="V238" s="83" t="str">
        <f t="shared" si="72"/>
        <v/>
      </c>
      <c r="W238" s="83" t="e">
        <f t="shared" si="65"/>
        <v>#VALUE!</v>
      </c>
      <c r="X238" s="83" t="str">
        <f t="shared" si="66"/>
        <v/>
      </c>
      <c r="Y238" s="83" t="str">
        <f t="shared" si="59"/>
        <v/>
      </c>
      <c r="Z238" s="83" t="str">
        <f t="shared" si="67"/>
        <v/>
      </c>
      <c r="AA238" s="83" t="str">
        <f t="shared" si="68"/>
        <v/>
      </c>
      <c r="AB238" s="83" t="str">
        <f t="shared" si="69"/>
        <v/>
      </c>
      <c r="AC238" s="72"/>
      <c r="AD238" s="73"/>
      <c r="AE238" s="73"/>
    </row>
    <row r="239" spans="1:31" x14ac:dyDescent="0.25">
      <c r="A239" s="72"/>
      <c r="B239" s="52"/>
      <c r="C239" s="52"/>
      <c r="D239" s="52"/>
      <c r="E239" s="52"/>
      <c r="F239" s="52"/>
      <c r="G239" s="52"/>
      <c r="H239" s="52"/>
      <c r="I239" s="83" t="str">
        <f t="shared" si="73"/>
        <v/>
      </c>
      <c r="J239" s="76" t="str">
        <f t="shared" si="76"/>
        <v/>
      </c>
      <c r="K239" s="76" t="str">
        <f>IF(J239="","",IF(#REF!-J239&lt;=$C$10/IF($A$12=1,1,10),"ABOVE",IF(#REF!-J239&lt;=($C$14+$C$10/IF($A$12=1,1,10)),"CHAM","BELOW")))</f>
        <v/>
      </c>
      <c r="L239" s="76" t="str">
        <f t="shared" si="77"/>
        <v/>
      </c>
      <c r="M239" s="83" t="str">
        <f t="shared" si="74"/>
        <v/>
      </c>
      <c r="N239" s="83" t="str">
        <f t="shared" si="75"/>
        <v/>
      </c>
      <c r="O239" s="83" t="str">
        <f t="shared" si="61"/>
        <v/>
      </c>
      <c r="P239" s="76" t="str">
        <f t="shared" si="70"/>
        <v/>
      </c>
      <c r="Q239" s="76" t="str">
        <f t="shared" si="62"/>
        <v/>
      </c>
      <c r="R239" s="76" t="str">
        <f t="shared" si="60"/>
        <v/>
      </c>
      <c r="S239" s="83" t="str">
        <f t="shared" si="63"/>
        <v/>
      </c>
      <c r="T239" s="83" t="str">
        <f t="shared" si="64"/>
        <v/>
      </c>
      <c r="U239" s="83" t="str">
        <f t="shared" si="71"/>
        <v/>
      </c>
      <c r="V239" s="83" t="str">
        <f t="shared" si="72"/>
        <v/>
      </c>
      <c r="W239" s="83" t="e">
        <f t="shared" si="65"/>
        <v>#VALUE!</v>
      </c>
      <c r="X239" s="83" t="str">
        <f t="shared" si="66"/>
        <v/>
      </c>
      <c r="Y239" s="83" t="str">
        <f t="shared" si="59"/>
        <v/>
      </c>
      <c r="Z239" s="83" t="str">
        <f t="shared" si="67"/>
        <v/>
      </c>
      <c r="AA239" s="83" t="str">
        <f t="shared" si="68"/>
        <v/>
      </c>
      <c r="AB239" s="83" t="str">
        <f t="shared" si="69"/>
        <v/>
      </c>
      <c r="AC239" s="72"/>
      <c r="AD239" s="73"/>
      <c r="AE239" s="73"/>
    </row>
    <row r="240" spans="1:31" x14ac:dyDescent="0.25">
      <c r="A240" s="72"/>
      <c r="B240" s="52"/>
      <c r="C240" s="52"/>
      <c r="D240" s="52"/>
      <c r="E240" s="52"/>
      <c r="F240" s="52"/>
      <c r="G240" s="52"/>
      <c r="H240" s="52"/>
      <c r="I240" s="83" t="str">
        <f t="shared" si="73"/>
        <v/>
      </c>
      <c r="J240" s="76" t="str">
        <f t="shared" si="76"/>
        <v/>
      </c>
      <c r="K240" s="76" t="str">
        <f>IF(J240="","",IF(#REF!-J240&lt;=$C$10/IF($A$12=1,1,10),"ABOVE",IF(#REF!-J240&lt;=($C$14+$C$10/IF($A$12=1,1,10)),"CHAM","BELOW")))</f>
        <v/>
      </c>
      <c r="L240" s="76" t="str">
        <f t="shared" si="77"/>
        <v/>
      </c>
      <c r="M240" s="83" t="str">
        <f t="shared" si="74"/>
        <v/>
      </c>
      <c r="N240" s="83" t="str">
        <f t="shared" si="75"/>
        <v/>
      </c>
      <c r="O240" s="83" t="str">
        <f t="shared" si="61"/>
        <v/>
      </c>
      <c r="P240" s="76" t="str">
        <f t="shared" si="70"/>
        <v/>
      </c>
      <c r="Q240" s="76" t="str">
        <f t="shared" si="62"/>
        <v/>
      </c>
      <c r="R240" s="76" t="str">
        <f t="shared" si="60"/>
        <v/>
      </c>
      <c r="S240" s="83" t="str">
        <f t="shared" si="63"/>
        <v/>
      </c>
      <c r="T240" s="83" t="str">
        <f t="shared" si="64"/>
        <v/>
      </c>
      <c r="U240" s="83" t="str">
        <f t="shared" si="71"/>
        <v/>
      </c>
      <c r="V240" s="83" t="str">
        <f t="shared" si="72"/>
        <v/>
      </c>
      <c r="W240" s="83" t="e">
        <f t="shared" si="65"/>
        <v>#VALUE!</v>
      </c>
      <c r="X240" s="83" t="str">
        <f t="shared" si="66"/>
        <v/>
      </c>
      <c r="Y240" s="83" t="str">
        <f t="shared" si="59"/>
        <v/>
      </c>
      <c r="Z240" s="83" t="str">
        <f t="shared" si="67"/>
        <v/>
      </c>
      <c r="AA240" s="83" t="str">
        <f t="shared" si="68"/>
        <v/>
      </c>
      <c r="AB240" s="83" t="str">
        <f t="shared" si="69"/>
        <v/>
      </c>
      <c r="AC240" s="72"/>
      <c r="AD240" s="73"/>
      <c r="AE240" s="73"/>
    </row>
    <row r="241" spans="1:31" x14ac:dyDescent="0.25">
      <c r="A241" s="72"/>
      <c r="B241" s="52"/>
      <c r="C241" s="52"/>
      <c r="D241" s="52"/>
      <c r="E241" s="52"/>
      <c r="F241" s="52"/>
      <c r="G241" s="52"/>
      <c r="H241" s="52"/>
      <c r="I241" s="83" t="str">
        <f t="shared" si="73"/>
        <v/>
      </c>
      <c r="J241" s="76" t="str">
        <f t="shared" si="76"/>
        <v/>
      </c>
      <c r="K241" s="76" t="str">
        <f>IF(J241="","",IF(#REF!-J241&lt;=$C$10/IF($A$12=1,1,10),"ABOVE",IF(#REF!-J241&lt;=($C$14+$C$10/IF($A$12=1,1,10)),"CHAM","BELOW")))</f>
        <v/>
      </c>
      <c r="L241" s="76" t="str">
        <f t="shared" si="77"/>
        <v/>
      </c>
      <c r="M241" s="83" t="str">
        <f t="shared" si="74"/>
        <v/>
      </c>
      <c r="N241" s="83" t="str">
        <f t="shared" si="75"/>
        <v/>
      </c>
      <c r="O241" s="83" t="str">
        <f t="shared" si="61"/>
        <v/>
      </c>
      <c r="P241" s="76" t="str">
        <f t="shared" si="70"/>
        <v/>
      </c>
      <c r="Q241" s="76" t="str">
        <f t="shared" si="62"/>
        <v/>
      </c>
      <c r="R241" s="76" t="str">
        <f t="shared" si="60"/>
        <v/>
      </c>
      <c r="S241" s="83" t="str">
        <f t="shared" si="63"/>
        <v/>
      </c>
      <c r="T241" s="83" t="str">
        <f t="shared" si="64"/>
        <v/>
      </c>
      <c r="U241" s="83" t="str">
        <f t="shared" si="71"/>
        <v/>
      </c>
      <c r="V241" s="83" t="str">
        <f t="shared" si="72"/>
        <v/>
      </c>
      <c r="W241" s="83" t="e">
        <f t="shared" si="65"/>
        <v>#VALUE!</v>
      </c>
      <c r="X241" s="83" t="str">
        <f t="shared" si="66"/>
        <v/>
      </c>
      <c r="Y241" s="83" t="str">
        <f t="shared" si="59"/>
        <v/>
      </c>
      <c r="Z241" s="83" t="str">
        <f t="shared" si="67"/>
        <v/>
      </c>
      <c r="AA241" s="83" t="str">
        <f t="shared" si="68"/>
        <v/>
      </c>
      <c r="AB241" s="83" t="str">
        <f t="shared" si="69"/>
        <v/>
      </c>
      <c r="AC241" s="72"/>
      <c r="AD241" s="73"/>
      <c r="AE241" s="73"/>
    </row>
    <row r="242" spans="1:31" x14ac:dyDescent="0.25">
      <c r="A242" s="72"/>
      <c r="B242" s="52"/>
      <c r="C242" s="52"/>
      <c r="D242" s="52"/>
      <c r="E242" s="52"/>
      <c r="F242" s="52"/>
      <c r="G242" s="52"/>
      <c r="H242" s="52"/>
      <c r="I242" s="83" t="str">
        <f t="shared" si="73"/>
        <v/>
      </c>
      <c r="J242" s="76" t="str">
        <f t="shared" si="76"/>
        <v/>
      </c>
      <c r="K242" s="76" t="str">
        <f>IF(J242="","",IF(#REF!-J242&lt;=$C$10/IF($A$12=1,1,10),"ABOVE",IF(#REF!-J242&lt;=($C$14+$C$10/IF($A$12=1,1,10)),"CHAM","BELOW")))</f>
        <v/>
      </c>
      <c r="L242" s="76" t="str">
        <f t="shared" si="77"/>
        <v/>
      </c>
      <c r="M242" s="83" t="str">
        <f t="shared" si="74"/>
        <v/>
      </c>
      <c r="N242" s="83" t="str">
        <f t="shared" si="75"/>
        <v/>
      </c>
      <c r="O242" s="83" t="str">
        <f t="shared" si="61"/>
        <v/>
      </c>
      <c r="P242" s="76" t="str">
        <f t="shared" si="70"/>
        <v/>
      </c>
      <c r="Q242" s="76" t="str">
        <f t="shared" si="62"/>
        <v/>
      </c>
      <c r="R242" s="76" t="str">
        <f t="shared" si="60"/>
        <v/>
      </c>
      <c r="S242" s="83" t="str">
        <f t="shared" si="63"/>
        <v/>
      </c>
      <c r="T242" s="83" t="str">
        <f t="shared" si="64"/>
        <v/>
      </c>
      <c r="U242" s="83" t="str">
        <f t="shared" si="71"/>
        <v/>
      </c>
      <c r="V242" s="83" t="str">
        <f t="shared" si="72"/>
        <v/>
      </c>
      <c r="W242" s="83" t="e">
        <f t="shared" si="65"/>
        <v>#VALUE!</v>
      </c>
      <c r="X242" s="83" t="str">
        <f t="shared" si="66"/>
        <v/>
      </c>
      <c r="Y242" s="83" t="str">
        <f t="shared" si="59"/>
        <v/>
      </c>
      <c r="Z242" s="83" t="str">
        <f t="shared" si="67"/>
        <v/>
      </c>
      <c r="AA242" s="83" t="str">
        <f t="shared" si="68"/>
        <v/>
      </c>
      <c r="AB242" s="83" t="str">
        <f t="shared" si="69"/>
        <v/>
      </c>
      <c r="AC242" s="72"/>
      <c r="AD242" s="73"/>
      <c r="AE242" s="73"/>
    </row>
    <row r="243" spans="1:31" x14ac:dyDescent="0.25">
      <c r="A243" s="72"/>
      <c r="B243" s="52"/>
      <c r="C243" s="52"/>
      <c r="D243" s="52"/>
      <c r="E243" s="52"/>
      <c r="F243" s="52"/>
      <c r="G243" s="52"/>
      <c r="H243" s="52"/>
      <c r="I243" s="83" t="str">
        <f t="shared" si="73"/>
        <v/>
      </c>
      <c r="J243" s="76" t="str">
        <f t="shared" si="76"/>
        <v/>
      </c>
      <c r="K243" s="76" t="str">
        <f>IF(J243="","",IF(#REF!-J243&lt;=$C$10/IF($A$12=1,1,10),"ABOVE",IF(#REF!-J243&lt;=($C$14+$C$10/IF($A$12=1,1,10)),"CHAM","BELOW")))</f>
        <v/>
      </c>
      <c r="L243" s="76" t="str">
        <f t="shared" si="77"/>
        <v/>
      </c>
      <c r="M243" s="83" t="str">
        <f t="shared" si="74"/>
        <v/>
      </c>
      <c r="N243" s="83" t="str">
        <f t="shared" si="75"/>
        <v/>
      </c>
      <c r="O243" s="83" t="str">
        <f t="shared" si="61"/>
        <v/>
      </c>
      <c r="P243" s="76" t="str">
        <f t="shared" si="70"/>
        <v/>
      </c>
      <c r="Q243" s="76" t="str">
        <f t="shared" si="62"/>
        <v/>
      </c>
      <c r="R243" s="76" t="str">
        <f t="shared" si="60"/>
        <v/>
      </c>
      <c r="S243" s="83" t="str">
        <f t="shared" si="63"/>
        <v/>
      </c>
      <c r="T243" s="83" t="str">
        <f t="shared" si="64"/>
        <v/>
      </c>
      <c r="U243" s="83" t="str">
        <f t="shared" si="71"/>
        <v/>
      </c>
      <c r="V243" s="83" t="str">
        <f t="shared" si="72"/>
        <v/>
      </c>
      <c r="W243" s="83" t="e">
        <f t="shared" si="65"/>
        <v>#VALUE!</v>
      </c>
      <c r="X243" s="83" t="str">
        <f t="shared" si="66"/>
        <v/>
      </c>
      <c r="Y243" s="83" t="str">
        <f t="shared" si="59"/>
        <v/>
      </c>
      <c r="Z243" s="83" t="str">
        <f t="shared" si="67"/>
        <v/>
      </c>
      <c r="AA243" s="83" t="str">
        <f t="shared" si="68"/>
        <v/>
      </c>
      <c r="AB243" s="83" t="str">
        <f t="shared" si="69"/>
        <v/>
      </c>
      <c r="AC243" s="72"/>
      <c r="AD243" s="73"/>
      <c r="AE243" s="73"/>
    </row>
    <row r="244" spans="1:31" x14ac:dyDescent="0.25">
      <c r="A244" s="72"/>
      <c r="B244" s="52"/>
      <c r="C244" s="52"/>
      <c r="D244" s="52"/>
      <c r="E244" s="52"/>
      <c r="F244" s="52"/>
      <c r="G244" s="52"/>
      <c r="H244" s="52"/>
      <c r="I244" s="83" t="str">
        <f t="shared" si="73"/>
        <v/>
      </c>
      <c r="J244" s="76" t="str">
        <f t="shared" si="76"/>
        <v/>
      </c>
      <c r="K244" s="76" t="str">
        <f>IF(J244="","",IF(#REF!-J244&lt;=$C$10/IF($A$12=1,1,10),"ABOVE",IF(#REF!-J244&lt;=($C$14+$C$10/IF($A$12=1,1,10)),"CHAM","BELOW")))</f>
        <v/>
      </c>
      <c r="L244" s="76" t="str">
        <f t="shared" si="77"/>
        <v/>
      </c>
      <c r="M244" s="83" t="str">
        <f t="shared" si="74"/>
        <v/>
      </c>
      <c r="N244" s="83" t="str">
        <f t="shared" si="75"/>
        <v/>
      </c>
      <c r="O244" s="83" t="str">
        <f t="shared" si="61"/>
        <v/>
      </c>
      <c r="P244" s="76" t="str">
        <f t="shared" si="70"/>
        <v/>
      </c>
      <c r="Q244" s="76" t="str">
        <f t="shared" si="62"/>
        <v/>
      </c>
      <c r="R244" s="76" t="str">
        <f t="shared" si="60"/>
        <v/>
      </c>
      <c r="S244" s="83" t="str">
        <f t="shared" si="63"/>
        <v/>
      </c>
      <c r="T244" s="83" t="str">
        <f t="shared" si="64"/>
        <v/>
      </c>
      <c r="U244" s="83" t="str">
        <f t="shared" si="71"/>
        <v/>
      </c>
      <c r="V244" s="83" t="str">
        <f t="shared" si="72"/>
        <v/>
      </c>
      <c r="W244" s="83" t="e">
        <f t="shared" si="65"/>
        <v>#VALUE!</v>
      </c>
      <c r="X244" s="83" t="str">
        <f t="shared" si="66"/>
        <v/>
      </c>
      <c r="Y244" s="83" t="str">
        <f t="shared" si="59"/>
        <v/>
      </c>
      <c r="Z244" s="83" t="str">
        <f t="shared" si="67"/>
        <v/>
      </c>
      <c r="AA244" s="83" t="str">
        <f t="shared" si="68"/>
        <v/>
      </c>
      <c r="AB244" s="83" t="str">
        <f t="shared" si="69"/>
        <v/>
      </c>
      <c r="AC244" s="72"/>
      <c r="AD244" s="73"/>
      <c r="AE244" s="73"/>
    </row>
    <row r="245" spans="1:31" x14ac:dyDescent="0.25">
      <c r="A245" s="72"/>
      <c r="B245" s="52"/>
      <c r="C245" s="52"/>
      <c r="D245" s="52"/>
      <c r="E245" s="52"/>
      <c r="F245" s="52"/>
      <c r="G245" s="52"/>
      <c r="H245" s="52"/>
      <c r="I245" s="83" t="str">
        <f t="shared" si="73"/>
        <v/>
      </c>
      <c r="J245" s="76" t="str">
        <f t="shared" si="76"/>
        <v/>
      </c>
      <c r="K245" s="76" t="str">
        <f>IF(J245="","",IF(#REF!-J245&lt;=$C$10/IF($A$12=1,1,10),"ABOVE",IF(#REF!-J245&lt;=($C$14+$C$10/IF($A$12=1,1,10)),"CHAM","BELOW")))</f>
        <v/>
      </c>
      <c r="L245" s="76" t="str">
        <f t="shared" si="77"/>
        <v/>
      </c>
      <c r="M245" s="83" t="str">
        <f t="shared" si="74"/>
        <v/>
      </c>
      <c r="N245" s="83" t="str">
        <f t="shared" si="75"/>
        <v/>
      </c>
      <c r="O245" s="83" t="str">
        <f t="shared" si="61"/>
        <v/>
      </c>
      <c r="P245" s="76" t="str">
        <f t="shared" si="70"/>
        <v/>
      </c>
      <c r="Q245" s="76" t="str">
        <f t="shared" si="62"/>
        <v/>
      </c>
      <c r="R245" s="76" t="str">
        <f t="shared" si="60"/>
        <v/>
      </c>
      <c r="S245" s="83" t="str">
        <f t="shared" si="63"/>
        <v/>
      </c>
      <c r="T245" s="83" t="str">
        <f t="shared" si="64"/>
        <v/>
      </c>
      <c r="U245" s="83" t="str">
        <f t="shared" si="71"/>
        <v/>
      </c>
      <c r="V245" s="83" t="str">
        <f t="shared" si="72"/>
        <v/>
      </c>
      <c r="W245" s="83" t="e">
        <f t="shared" si="65"/>
        <v>#VALUE!</v>
      </c>
      <c r="X245" s="83" t="str">
        <f t="shared" si="66"/>
        <v/>
      </c>
      <c r="Y245" s="83" t="str">
        <f t="shared" si="59"/>
        <v/>
      </c>
      <c r="Z245" s="83" t="str">
        <f t="shared" si="67"/>
        <v/>
      </c>
      <c r="AA245" s="83" t="str">
        <f t="shared" si="68"/>
        <v/>
      </c>
      <c r="AB245" s="83" t="str">
        <f t="shared" si="69"/>
        <v/>
      </c>
      <c r="AC245" s="72"/>
      <c r="AD245" s="73"/>
      <c r="AE245" s="73"/>
    </row>
    <row r="246" spans="1:31" x14ac:dyDescent="0.25">
      <c r="A246" s="72"/>
      <c r="B246" s="52"/>
      <c r="C246" s="52"/>
      <c r="D246" s="52"/>
      <c r="E246" s="52"/>
      <c r="F246" s="52"/>
      <c r="G246" s="52"/>
      <c r="H246" s="52"/>
      <c r="I246" s="83" t="str">
        <f t="shared" si="73"/>
        <v/>
      </c>
      <c r="J246" s="76" t="str">
        <f t="shared" si="76"/>
        <v/>
      </c>
      <c r="K246" s="76" t="str">
        <f>IF(J246="","",IF(#REF!-J246&lt;=$C$10/IF($A$12=1,1,10),"ABOVE",IF(#REF!-J246&lt;=($C$14+$C$10/IF($A$12=1,1,10)),"CHAM","BELOW")))</f>
        <v/>
      </c>
      <c r="L246" s="76" t="str">
        <f t="shared" si="77"/>
        <v/>
      </c>
      <c r="M246" s="83" t="str">
        <f t="shared" si="74"/>
        <v/>
      </c>
      <c r="N246" s="83" t="str">
        <f t="shared" si="75"/>
        <v/>
      </c>
      <c r="O246" s="83" t="str">
        <f t="shared" si="61"/>
        <v/>
      </c>
      <c r="P246" s="76" t="str">
        <f t="shared" si="70"/>
        <v/>
      </c>
      <c r="Q246" s="76" t="str">
        <f t="shared" si="62"/>
        <v/>
      </c>
      <c r="R246" s="76" t="str">
        <f t="shared" si="60"/>
        <v/>
      </c>
      <c r="S246" s="83" t="str">
        <f t="shared" si="63"/>
        <v/>
      </c>
      <c r="T246" s="83" t="str">
        <f t="shared" si="64"/>
        <v/>
      </c>
      <c r="U246" s="83" t="str">
        <f t="shared" si="71"/>
        <v/>
      </c>
      <c r="V246" s="83" t="str">
        <f t="shared" si="72"/>
        <v/>
      </c>
      <c r="W246" s="83" t="e">
        <f t="shared" si="65"/>
        <v>#VALUE!</v>
      </c>
      <c r="X246" s="83" t="str">
        <f t="shared" si="66"/>
        <v/>
      </c>
      <c r="Y246" s="83" t="str">
        <f t="shared" si="59"/>
        <v/>
      </c>
      <c r="Z246" s="83" t="str">
        <f t="shared" si="67"/>
        <v/>
      </c>
      <c r="AA246" s="83" t="str">
        <f t="shared" si="68"/>
        <v/>
      </c>
      <c r="AB246" s="83" t="str">
        <f t="shared" si="69"/>
        <v/>
      </c>
      <c r="AC246" s="72"/>
      <c r="AD246" s="73"/>
      <c r="AE246" s="73"/>
    </row>
    <row r="247" spans="1:31" x14ac:dyDescent="0.25">
      <c r="A247" s="72"/>
      <c r="B247" s="52"/>
      <c r="C247" s="52"/>
      <c r="D247" s="52"/>
      <c r="E247" s="52"/>
      <c r="F247" s="52"/>
      <c r="G247" s="52"/>
      <c r="H247" s="52"/>
      <c r="I247" s="83" t="str">
        <f t="shared" si="73"/>
        <v/>
      </c>
      <c r="J247" s="76" t="str">
        <f t="shared" si="76"/>
        <v/>
      </c>
      <c r="K247" s="76" t="str">
        <f>IF(J247="","",IF(#REF!-J247&lt;=$C$10/IF($A$12=1,1,10),"ABOVE",IF(#REF!-J247&lt;=($C$14+$C$10/IF($A$12=1,1,10)),"CHAM","BELOW")))</f>
        <v/>
      </c>
      <c r="L247" s="76" t="str">
        <f t="shared" si="77"/>
        <v/>
      </c>
      <c r="M247" s="83" t="str">
        <f t="shared" si="74"/>
        <v/>
      </c>
      <c r="N247" s="83" t="str">
        <f t="shared" si="75"/>
        <v/>
      </c>
      <c r="O247" s="83" t="str">
        <f t="shared" si="61"/>
        <v/>
      </c>
      <c r="P247" s="76" t="str">
        <f t="shared" si="70"/>
        <v/>
      </c>
      <c r="Q247" s="76" t="str">
        <f t="shared" si="62"/>
        <v/>
      </c>
      <c r="R247" s="76" t="str">
        <f t="shared" si="60"/>
        <v/>
      </c>
      <c r="S247" s="83" t="str">
        <f t="shared" si="63"/>
        <v/>
      </c>
      <c r="T247" s="83" t="str">
        <f t="shared" si="64"/>
        <v/>
      </c>
      <c r="U247" s="83" t="str">
        <f t="shared" si="71"/>
        <v/>
      </c>
      <c r="V247" s="83" t="str">
        <f t="shared" si="72"/>
        <v/>
      </c>
      <c r="W247" s="83" t="e">
        <f t="shared" si="65"/>
        <v>#VALUE!</v>
      </c>
      <c r="X247" s="83" t="str">
        <f t="shared" si="66"/>
        <v/>
      </c>
      <c r="Y247" s="83" t="str">
        <f t="shared" si="59"/>
        <v/>
      </c>
      <c r="Z247" s="83" t="str">
        <f t="shared" si="67"/>
        <v/>
      </c>
      <c r="AA247" s="83" t="str">
        <f t="shared" si="68"/>
        <v/>
      </c>
      <c r="AB247" s="83" t="str">
        <f t="shared" si="69"/>
        <v/>
      </c>
      <c r="AC247" s="72"/>
      <c r="AD247" s="73"/>
      <c r="AE247" s="73"/>
    </row>
    <row r="248" spans="1:31" x14ac:dyDescent="0.25">
      <c r="A248" s="72"/>
      <c r="B248" s="52"/>
      <c r="C248" s="52"/>
      <c r="D248" s="52"/>
      <c r="E248" s="52"/>
      <c r="F248" s="52"/>
      <c r="G248" s="52"/>
      <c r="H248" s="52"/>
      <c r="I248" s="83" t="str">
        <f t="shared" si="73"/>
        <v/>
      </c>
      <c r="J248" s="76" t="str">
        <f t="shared" si="76"/>
        <v/>
      </c>
      <c r="K248" s="76" t="str">
        <f>IF(J248="","",IF(#REF!-J248&lt;=$C$10/IF($A$12=1,1,10),"ABOVE",IF(#REF!-J248&lt;=($C$14+$C$10/IF($A$12=1,1,10)),"CHAM","BELOW")))</f>
        <v/>
      </c>
      <c r="L248" s="76" t="str">
        <f t="shared" si="77"/>
        <v/>
      </c>
      <c r="M248" s="83" t="str">
        <f t="shared" si="74"/>
        <v/>
      </c>
      <c r="N248" s="83" t="str">
        <f t="shared" si="75"/>
        <v/>
      </c>
      <c r="O248" s="83" t="str">
        <f t="shared" si="61"/>
        <v/>
      </c>
      <c r="P248" s="76" t="str">
        <f t="shared" si="70"/>
        <v/>
      </c>
      <c r="Q248" s="76" t="str">
        <f t="shared" si="62"/>
        <v/>
      </c>
      <c r="R248" s="76" t="str">
        <f t="shared" si="60"/>
        <v/>
      </c>
      <c r="S248" s="83" t="str">
        <f t="shared" si="63"/>
        <v/>
      </c>
      <c r="T248" s="83" t="str">
        <f t="shared" si="64"/>
        <v/>
      </c>
      <c r="U248" s="83" t="str">
        <f t="shared" si="71"/>
        <v/>
      </c>
      <c r="V248" s="83" t="str">
        <f t="shared" si="72"/>
        <v/>
      </c>
      <c r="W248" s="83" t="e">
        <f t="shared" si="65"/>
        <v>#VALUE!</v>
      </c>
      <c r="X248" s="83" t="str">
        <f t="shared" si="66"/>
        <v/>
      </c>
      <c r="Y248" s="83" t="str">
        <f t="shared" si="59"/>
        <v/>
      </c>
      <c r="Z248" s="83" t="str">
        <f t="shared" si="67"/>
        <v/>
      </c>
      <c r="AA248" s="83" t="str">
        <f t="shared" si="68"/>
        <v/>
      </c>
      <c r="AB248" s="83" t="str">
        <f t="shared" si="69"/>
        <v/>
      </c>
      <c r="AC248" s="72"/>
      <c r="AD248" s="73"/>
      <c r="AE248" s="73"/>
    </row>
    <row r="249" spans="1:31" x14ac:dyDescent="0.25">
      <c r="A249" s="72"/>
      <c r="B249" s="52"/>
      <c r="C249" s="52"/>
      <c r="D249" s="52"/>
      <c r="E249" s="52"/>
      <c r="F249" s="52"/>
      <c r="G249" s="52"/>
      <c r="H249" s="52"/>
      <c r="I249" s="83" t="str">
        <f t="shared" si="73"/>
        <v/>
      </c>
      <c r="J249" s="76" t="str">
        <f t="shared" si="76"/>
        <v/>
      </c>
      <c r="K249" s="76" t="str">
        <f>IF(J249="","",IF(#REF!-J249&lt;=$C$10/IF($A$12=1,1,10),"ABOVE",IF(#REF!-J249&lt;=($C$14+$C$10/IF($A$12=1,1,10)),"CHAM","BELOW")))</f>
        <v/>
      </c>
      <c r="L249" s="76" t="str">
        <f t="shared" si="77"/>
        <v/>
      </c>
      <c r="M249" s="83" t="str">
        <f t="shared" si="74"/>
        <v/>
      </c>
      <c r="N249" s="83" t="str">
        <f t="shared" si="75"/>
        <v/>
      </c>
      <c r="O249" s="83" t="str">
        <f t="shared" si="61"/>
        <v/>
      </c>
      <c r="P249" s="76" t="str">
        <f t="shared" si="70"/>
        <v/>
      </c>
      <c r="Q249" s="76" t="str">
        <f t="shared" si="62"/>
        <v/>
      </c>
      <c r="R249" s="76" t="str">
        <f t="shared" si="60"/>
        <v/>
      </c>
      <c r="S249" s="83" t="str">
        <f t="shared" si="63"/>
        <v/>
      </c>
      <c r="T249" s="83" t="str">
        <f t="shared" si="64"/>
        <v/>
      </c>
      <c r="U249" s="83" t="str">
        <f t="shared" si="71"/>
        <v/>
      </c>
      <c r="V249" s="83" t="str">
        <f t="shared" si="72"/>
        <v/>
      </c>
      <c r="W249" s="83" t="e">
        <f t="shared" si="65"/>
        <v>#VALUE!</v>
      </c>
      <c r="X249" s="83" t="str">
        <f t="shared" si="66"/>
        <v/>
      </c>
      <c r="Y249" s="83" t="str">
        <f t="shared" ref="Y249:Y312" si="78">IF(P249="","",IF(P249=0,0,(Y250+X249)))</f>
        <v/>
      </c>
      <c r="Z249" s="83" t="str">
        <f t="shared" si="67"/>
        <v/>
      </c>
      <c r="AA249" s="83" t="str">
        <f t="shared" si="68"/>
        <v/>
      </c>
      <c r="AB249" s="83" t="str">
        <f t="shared" si="69"/>
        <v/>
      </c>
      <c r="AC249" s="72"/>
      <c r="AD249" s="73"/>
      <c r="AE249" s="73"/>
    </row>
    <row r="250" spans="1:31" x14ac:dyDescent="0.25">
      <c r="A250" s="72"/>
      <c r="B250" s="52"/>
      <c r="C250" s="52"/>
      <c r="D250" s="52"/>
      <c r="E250" s="52"/>
      <c r="F250" s="52"/>
      <c r="G250" s="52"/>
      <c r="H250" s="52"/>
      <c r="I250" s="83" t="str">
        <f t="shared" si="73"/>
        <v/>
      </c>
      <c r="J250" s="76" t="str">
        <f t="shared" si="76"/>
        <v/>
      </c>
      <c r="K250" s="76" t="str">
        <f>IF(J250="","",IF(#REF!-J250&lt;=$C$10/IF($A$12=1,1,10),"ABOVE",IF(#REF!-J250&lt;=($C$14+$C$10/IF($A$12=1,1,10)),"CHAM","BELOW")))</f>
        <v/>
      </c>
      <c r="L250" s="76" t="str">
        <f t="shared" si="77"/>
        <v/>
      </c>
      <c r="M250" s="83" t="str">
        <f t="shared" si="74"/>
        <v/>
      </c>
      <c r="N250" s="83" t="str">
        <f t="shared" si="75"/>
        <v/>
      </c>
      <c r="O250" s="83" t="str">
        <f t="shared" si="61"/>
        <v/>
      </c>
      <c r="P250" s="76" t="str">
        <f t="shared" si="70"/>
        <v/>
      </c>
      <c r="Q250" s="76" t="str">
        <f t="shared" si="62"/>
        <v/>
      </c>
      <c r="R250" s="76" t="str">
        <f t="shared" si="60"/>
        <v/>
      </c>
      <c r="S250" s="83" t="str">
        <f t="shared" si="63"/>
        <v/>
      </c>
      <c r="T250" s="83" t="str">
        <f t="shared" si="64"/>
        <v/>
      </c>
      <c r="U250" s="83" t="str">
        <f t="shared" si="71"/>
        <v/>
      </c>
      <c r="V250" s="83" t="str">
        <f t="shared" si="72"/>
        <v/>
      </c>
      <c r="W250" s="83" t="e">
        <f t="shared" si="65"/>
        <v>#VALUE!</v>
      </c>
      <c r="X250" s="83" t="str">
        <f t="shared" si="66"/>
        <v/>
      </c>
      <c r="Y250" s="83" t="str">
        <f t="shared" si="78"/>
        <v/>
      </c>
      <c r="Z250" s="83" t="str">
        <f t="shared" si="67"/>
        <v/>
      </c>
      <c r="AA250" s="83" t="str">
        <f t="shared" si="68"/>
        <v/>
      </c>
      <c r="AB250" s="83" t="str">
        <f t="shared" si="69"/>
        <v/>
      </c>
      <c r="AC250" s="72"/>
      <c r="AD250" s="73"/>
      <c r="AE250" s="73"/>
    </row>
    <row r="251" spans="1:31" x14ac:dyDescent="0.25">
      <c r="A251" s="72"/>
      <c r="B251" s="52"/>
      <c r="C251" s="52"/>
      <c r="D251" s="52"/>
      <c r="E251" s="52"/>
      <c r="F251" s="52"/>
      <c r="G251" s="52"/>
      <c r="H251" s="52"/>
      <c r="I251" s="83" t="str">
        <f t="shared" si="73"/>
        <v/>
      </c>
      <c r="J251" s="76" t="str">
        <f t="shared" si="76"/>
        <v/>
      </c>
      <c r="K251" s="76" t="str">
        <f>IF(J251="","",IF(#REF!-J251&lt;=$C$10/IF($A$12=1,1,10),"ABOVE",IF(#REF!-J251&lt;=($C$14+$C$10/IF($A$12=1,1,10)),"CHAM","BELOW")))</f>
        <v/>
      </c>
      <c r="L251" s="76" t="str">
        <f t="shared" si="77"/>
        <v/>
      </c>
      <c r="M251" s="83" t="str">
        <f t="shared" si="74"/>
        <v/>
      </c>
      <c r="N251" s="83" t="str">
        <f t="shared" si="75"/>
        <v/>
      </c>
      <c r="O251" s="83" t="str">
        <f t="shared" si="61"/>
        <v/>
      </c>
      <c r="P251" s="76" t="str">
        <f t="shared" si="70"/>
        <v/>
      </c>
      <c r="Q251" s="76" t="str">
        <f t="shared" si="62"/>
        <v/>
      </c>
      <c r="R251" s="76" t="str">
        <f t="shared" si="60"/>
        <v/>
      </c>
      <c r="S251" s="83" t="str">
        <f t="shared" si="63"/>
        <v/>
      </c>
      <c r="T251" s="83" t="str">
        <f t="shared" si="64"/>
        <v/>
      </c>
      <c r="U251" s="83" t="str">
        <f t="shared" si="71"/>
        <v/>
      </c>
      <c r="V251" s="83" t="str">
        <f t="shared" si="72"/>
        <v/>
      </c>
      <c r="W251" s="83" t="e">
        <f t="shared" si="65"/>
        <v>#VALUE!</v>
      </c>
      <c r="X251" s="83" t="str">
        <f t="shared" si="66"/>
        <v/>
      </c>
      <c r="Y251" s="83" t="str">
        <f t="shared" si="78"/>
        <v/>
      </c>
      <c r="Z251" s="83" t="str">
        <f t="shared" si="67"/>
        <v/>
      </c>
      <c r="AA251" s="83" t="str">
        <f t="shared" si="68"/>
        <v/>
      </c>
      <c r="AB251" s="83" t="str">
        <f t="shared" si="69"/>
        <v/>
      </c>
      <c r="AC251" s="72"/>
      <c r="AD251" s="73"/>
      <c r="AE251" s="73"/>
    </row>
    <row r="252" spans="1:31" x14ac:dyDescent="0.25">
      <c r="A252" s="72"/>
      <c r="B252" s="52"/>
      <c r="C252" s="52"/>
      <c r="D252" s="52"/>
      <c r="E252" s="52"/>
      <c r="F252" s="52"/>
      <c r="G252" s="52"/>
      <c r="H252" s="52"/>
      <c r="I252" s="83" t="str">
        <f t="shared" si="73"/>
        <v/>
      </c>
      <c r="J252" s="76" t="str">
        <f t="shared" si="76"/>
        <v/>
      </c>
      <c r="K252" s="76" t="str">
        <f>IF(J252="","",IF(#REF!-J252&lt;=$C$10/IF($A$12=1,1,10),"ABOVE",IF(#REF!-J252&lt;=($C$14+$C$10/IF($A$12=1,1,10)),"CHAM","BELOW")))</f>
        <v/>
      </c>
      <c r="L252" s="76" t="str">
        <f t="shared" si="77"/>
        <v/>
      </c>
      <c r="M252" s="83" t="str">
        <f t="shared" si="74"/>
        <v/>
      </c>
      <c r="N252" s="83" t="str">
        <f t="shared" si="75"/>
        <v/>
      </c>
      <c r="O252" s="83" t="str">
        <f t="shared" si="61"/>
        <v/>
      </c>
      <c r="P252" s="76" t="str">
        <f t="shared" si="70"/>
        <v/>
      </c>
      <c r="Q252" s="76" t="str">
        <f t="shared" si="62"/>
        <v/>
      </c>
      <c r="R252" s="76" t="str">
        <f t="shared" si="60"/>
        <v/>
      </c>
      <c r="S252" s="83" t="str">
        <f t="shared" si="63"/>
        <v/>
      </c>
      <c r="T252" s="83" t="str">
        <f t="shared" si="64"/>
        <v/>
      </c>
      <c r="U252" s="83" t="str">
        <f t="shared" si="71"/>
        <v/>
      </c>
      <c r="V252" s="83" t="str">
        <f t="shared" si="72"/>
        <v/>
      </c>
      <c r="W252" s="83" t="e">
        <f t="shared" si="65"/>
        <v>#VALUE!</v>
      </c>
      <c r="X252" s="83" t="str">
        <f t="shared" si="66"/>
        <v/>
      </c>
      <c r="Y252" s="83" t="str">
        <f t="shared" si="78"/>
        <v/>
      </c>
      <c r="Z252" s="83" t="str">
        <f t="shared" si="67"/>
        <v/>
      </c>
      <c r="AA252" s="83" t="str">
        <f t="shared" si="68"/>
        <v/>
      </c>
      <c r="AB252" s="83" t="str">
        <f t="shared" si="69"/>
        <v/>
      </c>
      <c r="AC252" s="72"/>
      <c r="AD252" s="73"/>
      <c r="AE252" s="73"/>
    </row>
    <row r="253" spans="1:31" x14ac:dyDescent="0.25">
      <c r="A253" s="72"/>
      <c r="B253" s="52"/>
      <c r="C253" s="52"/>
      <c r="D253" s="52"/>
      <c r="E253" s="52"/>
      <c r="F253" s="52"/>
      <c r="G253" s="52"/>
      <c r="H253" s="52"/>
      <c r="I253" s="83" t="str">
        <f t="shared" si="73"/>
        <v/>
      </c>
      <c r="J253" s="76" t="str">
        <f t="shared" si="76"/>
        <v/>
      </c>
      <c r="K253" s="76" t="str">
        <f>IF(J253="","",IF(#REF!-J253&lt;=$C$10/IF($A$12=1,1,10),"ABOVE",IF(#REF!-J253&lt;=($C$14+$C$10/IF($A$12=1,1,10)),"CHAM","BELOW")))</f>
        <v/>
      </c>
      <c r="L253" s="76" t="str">
        <f t="shared" si="77"/>
        <v/>
      </c>
      <c r="M253" s="83" t="str">
        <f t="shared" si="74"/>
        <v/>
      </c>
      <c r="N253" s="83" t="str">
        <f t="shared" si="75"/>
        <v/>
      </c>
      <c r="O253" s="83" t="str">
        <f t="shared" si="61"/>
        <v/>
      </c>
      <c r="P253" s="76" t="str">
        <f t="shared" si="70"/>
        <v/>
      </c>
      <c r="Q253" s="76" t="str">
        <f t="shared" si="62"/>
        <v/>
      </c>
      <c r="R253" s="76" t="str">
        <f t="shared" si="60"/>
        <v/>
      </c>
      <c r="S253" s="83" t="str">
        <f t="shared" si="63"/>
        <v/>
      </c>
      <c r="T253" s="83" t="str">
        <f t="shared" si="64"/>
        <v/>
      </c>
      <c r="U253" s="83" t="str">
        <f t="shared" si="71"/>
        <v/>
      </c>
      <c r="V253" s="83" t="str">
        <f t="shared" si="72"/>
        <v/>
      </c>
      <c r="W253" s="83" t="e">
        <f t="shared" si="65"/>
        <v>#VALUE!</v>
      </c>
      <c r="X253" s="83" t="str">
        <f t="shared" si="66"/>
        <v/>
      </c>
      <c r="Y253" s="83" t="str">
        <f t="shared" si="78"/>
        <v/>
      </c>
      <c r="Z253" s="83" t="str">
        <f t="shared" si="67"/>
        <v/>
      </c>
      <c r="AA253" s="83" t="str">
        <f t="shared" si="68"/>
        <v/>
      </c>
      <c r="AB253" s="83" t="str">
        <f t="shared" si="69"/>
        <v/>
      </c>
      <c r="AC253" s="72"/>
      <c r="AD253" s="73"/>
      <c r="AE253" s="73"/>
    </row>
    <row r="254" spans="1:31" x14ac:dyDescent="0.25">
      <c r="A254" s="72"/>
      <c r="B254" s="52"/>
      <c r="C254" s="52"/>
      <c r="D254" s="52"/>
      <c r="E254" s="52"/>
      <c r="F254" s="52"/>
      <c r="G254" s="52"/>
      <c r="H254" s="52"/>
      <c r="I254" s="83" t="str">
        <f t="shared" si="73"/>
        <v/>
      </c>
      <c r="J254" s="76" t="str">
        <f t="shared" si="76"/>
        <v/>
      </c>
      <c r="K254" s="76" t="str">
        <f>IF(J254="","",IF(#REF!-J254&lt;=$C$10/IF($A$12=1,1,10),"ABOVE",IF(#REF!-J254&lt;=($C$14+$C$10/IF($A$12=1,1,10)),"CHAM","BELOW")))</f>
        <v/>
      </c>
      <c r="L254" s="76" t="str">
        <f t="shared" si="77"/>
        <v/>
      </c>
      <c r="M254" s="83" t="str">
        <f t="shared" si="74"/>
        <v/>
      </c>
      <c r="N254" s="83" t="str">
        <f t="shared" si="75"/>
        <v/>
      </c>
      <c r="O254" s="83" t="str">
        <f t="shared" si="61"/>
        <v/>
      </c>
      <c r="P254" s="76" t="str">
        <f t="shared" si="70"/>
        <v/>
      </c>
      <c r="Q254" s="76" t="str">
        <f t="shared" si="62"/>
        <v/>
      </c>
      <c r="R254" s="76" t="str">
        <f t="shared" si="60"/>
        <v/>
      </c>
      <c r="S254" s="83" t="str">
        <f t="shared" si="63"/>
        <v/>
      </c>
      <c r="T254" s="83" t="str">
        <f t="shared" si="64"/>
        <v/>
      </c>
      <c r="U254" s="83" t="str">
        <f t="shared" si="71"/>
        <v/>
      </c>
      <c r="V254" s="83" t="str">
        <f t="shared" si="72"/>
        <v/>
      </c>
      <c r="W254" s="83" t="e">
        <f t="shared" si="65"/>
        <v>#VALUE!</v>
      </c>
      <c r="X254" s="83" t="str">
        <f t="shared" si="66"/>
        <v/>
      </c>
      <c r="Y254" s="83" t="str">
        <f t="shared" si="78"/>
        <v/>
      </c>
      <c r="Z254" s="83" t="str">
        <f t="shared" si="67"/>
        <v/>
      </c>
      <c r="AA254" s="83" t="str">
        <f t="shared" si="68"/>
        <v/>
      </c>
      <c r="AB254" s="83" t="str">
        <f t="shared" si="69"/>
        <v/>
      </c>
      <c r="AC254" s="72"/>
      <c r="AD254" s="73"/>
      <c r="AE254" s="73"/>
    </row>
    <row r="255" spans="1:31" x14ac:dyDescent="0.25">
      <c r="A255" s="72"/>
      <c r="B255" s="52"/>
      <c r="C255" s="52"/>
      <c r="D255" s="52"/>
      <c r="E255" s="52"/>
      <c r="F255" s="52"/>
      <c r="G255" s="52"/>
      <c r="H255" s="52"/>
      <c r="I255" s="83" t="str">
        <f t="shared" si="73"/>
        <v/>
      </c>
      <c r="J255" s="76" t="str">
        <f t="shared" si="76"/>
        <v/>
      </c>
      <c r="K255" s="76" t="str">
        <f>IF(J255="","",IF(#REF!-J255&lt;=$C$10/IF($A$12=1,1,10),"ABOVE",IF(#REF!-J255&lt;=($C$14+$C$10/IF($A$12=1,1,10)),"CHAM","BELOW")))</f>
        <v/>
      </c>
      <c r="L255" s="76" t="str">
        <f t="shared" si="77"/>
        <v/>
      </c>
      <c r="M255" s="83" t="str">
        <f t="shared" si="74"/>
        <v/>
      </c>
      <c r="N255" s="83" t="str">
        <f t="shared" si="75"/>
        <v/>
      </c>
      <c r="O255" s="83" t="str">
        <f t="shared" si="61"/>
        <v/>
      </c>
      <c r="P255" s="76" t="str">
        <f t="shared" si="70"/>
        <v/>
      </c>
      <c r="Q255" s="76" t="str">
        <f t="shared" si="62"/>
        <v/>
      </c>
      <c r="R255" s="76" t="str">
        <f t="shared" si="60"/>
        <v/>
      </c>
      <c r="S255" s="83" t="str">
        <f t="shared" si="63"/>
        <v/>
      </c>
      <c r="T255" s="83" t="str">
        <f t="shared" si="64"/>
        <v/>
      </c>
      <c r="U255" s="83" t="str">
        <f t="shared" si="71"/>
        <v/>
      </c>
      <c r="V255" s="83" t="str">
        <f t="shared" si="72"/>
        <v/>
      </c>
      <c r="W255" s="83" t="e">
        <f t="shared" si="65"/>
        <v>#VALUE!</v>
      </c>
      <c r="X255" s="83" t="str">
        <f t="shared" si="66"/>
        <v/>
      </c>
      <c r="Y255" s="83" t="str">
        <f t="shared" si="78"/>
        <v/>
      </c>
      <c r="Z255" s="83" t="str">
        <f t="shared" si="67"/>
        <v/>
      </c>
      <c r="AA255" s="83" t="str">
        <f t="shared" si="68"/>
        <v/>
      </c>
      <c r="AB255" s="83" t="str">
        <f t="shared" si="69"/>
        <v/>
      </c>
      <c r="AC255" s="72"/>
      <c r="AD255" s="73"/>
      <c r="AE255" s="73"/>
    </row>
    <row r="256" spans="1:31" x14ac:dyDescent="0.25">
      <c r="A256" s="72"/>
      <c r="B256" s="52"/>
      <c r="C256" s="52"/>
      <c r="D256" s="52"/>
      <c r="E256" s="52"/>
      <c r="F256" s="52"/>
      <c r="G256" s="52"/>
      <c r="H256" s="52"/>
      <c r="I256" s="83" t="str">
        <f t="shared" si="73"/>
        <v/>
      </c>
      <c r="J256" s="76" t="str">
        <f t="shared" si="76"/>
        <v/>
      </c>
      <c r="K256" s="76" t="str">
        <f>IF(J256="","",IF(#REF!-J256&lt;=$C$10/IF($A$12=1,1,10),"ABOVE",IF(#REF!-J256&lt;=($C$14+$C$10/IF($A$12=1,1,10)),"CHAM","BELOW")))</f>
        <v/>
      </c>
      <c r="L256" s="76" t="str">
        <f t="shared" si="77"/>
        <v/>
      </c>
      <c r="M256" s="83" t="str">
        <f t="shared" si="74"/>
        <v/>
      </c>
      <c r="N256" s="83" t="str">
        <f t="shared" si="75"/>
        <v/>
      </c>
      <c r="O256" s="83" t="str">
        <f t="shared" si="61"/>
        <v/>
      </c>
      <c r="P256" s="76" t="str">
        <f t="shared" si="70"/>
        <v/>
      </c>
      <c r="Q256" s="76" t="str">
        <f t="shared" si="62"/>
        <v/>
      </c>
      <c r="R256" s="76" t="str">
        <f t="shared" si="60"/>
        <v/>
      </c>
      <c r="S256" s="83" t="str">
        <f t="shared" si="63"/>
        <v/>
      </c>
      <c r="T256" s="83" t="str">
        <f t="shared" si="64"/>
        <v/>
      </c>
      <c r="U256" s="83" t="str">
        <f t="shared" si="71"/>
        <v/>
      </c>
      <c r="V256" s="83" t="str">
        <f t="shared" si="72"/>
        <v/>
      </c>
      <c r="W256" s="83" t="e">
        <f t="shared" si="65"/>
        <v>#VALUE!</v>
      </c>
      <c r="X256" s="83" t="str">
        <f t="shared" si="66"/>
        <v/>
      </c>
      <c r="Y256" s="83" t="str">
        <f t="shared" si="78"/>
        <v/>
      </c>
      <c r="Z256" s="83" t="str">
        <f t="shared" si="67"/>
        <v/>
      </c>
      <c r="AA256" s="83" t="str">
        <f t="shared" si="68"/>
        <v/>
      </c>
      <c r="AB256" s="83" t="str">
        <f t="shared" si="69"/>
        <v/>
      </c>
      <c r="AC256" s="72"/>
      <c r="AD256" s="73"/>
      <c r="AE256" s="73"/>
    </row>
    <row r="257" spans="1:31" x14ac:dyDescent="0.25">
      <c r="A257" s="72"/>
      <c r="B257" s="52"/>
      <c r="C257" s="52"/>
      <c r="D257" s="52"/>
      <c r="E257" s="52"/>
      <c r="F257" s="52"/>
      <c r="G257" s="52"/>
      <c r="H257" s="52"/>
      <c r="I257" s="83" t="str">
        <f t="shared" si="73"/>
        <v/>
      </c>
      <c r="J257" s="76" t="str">
        <f t="shared" si="76"/>
        <v/>
      </c>
      <c r="K257" s="76" t="str">
        <f>IF(J257="","",IF(#REF!-J257&lt;=$C$10/IF($A$12=1,1,10),"ABOVE",IF(#REF!-J257&lt;=($C$14+$C$10/IF($A$12=1,1,10)),"CHAM","BELOW")))</f>
        <v/>
      </c>
      <c r="L257" s="76" t="str">
        <f t="shared" si="77"/>
        <v/>
      </c>
      <c r="M257" s="83" t="str">
        <f t="shared" si="74"/>
        <v/>
      </c>
      <c r="N257" s="83" t="str">
        <f t="shared" si="75"/>
        <v/>
      </c>
      <c r="O257" s="83" t="str">
        <f t="shared" si="61"/>
        <v/>
      </c>
      <c r="P257" s="76" t="str">
        <f t="shared" si="70"/>
        <v/>
      </c>
      <c r="Q257" s="76" t="str">
        <f t="shared" si="62"/>
        <v/>
      </c>
      <c r="R257" s="76" t="str">
        <f t="shared" si="60"/>
        <v/>
      </c>
      <c r="S257" s="83" t="str">
        <f t="shared" si="63"/>
        <v/>
      </c>
      <c r="T257" s="83" t="str">
        <f t="shared" si="64"/>
        <v/>
      </c>
      <c r="U257" s="83" t="str">
        <f t="shared" si="71"/>
        <v/>
      </c>
      <c r="V257" s="83" t="str">
        <f t="shared" si="72"/>
        <v/>
      </c>
      <c r="W257" s="83" t="e">
        <f t="shared" si="65"/>
        <v>#VALUE!</v>
      </c>
      <c r="X257" s="83" t="str">
        <f t="shared" si="66"/>
        <v/>
      </c>
      <c r="Y257" s="83" t="str">
        <f t="shared" si="78"/>
        <v/>
      </c>
      <c r="Z257" s="83" t="str">
        <f t="shared" si="67"/>
        <v/>
      </c>
      <c r="AA257" s="83" t="str">
        <f t="shared" si="68"/>
        <v/>
      </c>
      <c r="AB257" s="83" t="str">
        <f t="shared" si="69"/>
        <v/>
      </c>
      <c r="AC257" s="72"/>
      <c r="AD257" s="73"/>
      <c r="AE257" s="73"/>
    </row>
    <row r="258" spans="1:31" x14ac:dyDescent="0.25">
      <c r="A258" s="72"/>
      <c r="B258" s="52"/>
      <c r="C258" s="52"/>
      <c r="D258" s="52"/>
      <c r="E258" s="52"/>
      <c r="F258" s="52"/>
      <c r="G258" s="52"/>
      <c r="H258" s="52"/>
      <c r="I258" s="83" t="str">
        <f t="shared" si="73"/>
        <v/>
      </c>
      <c r="J258" s="76" t="str">
        <f t="shared" si="76"/>
        <v/>
      </c>
      <c r="K258" s="76" t="str">
        <f>IF(J258="","",IF(#REF!-J258&lt;=$C$10/IF($A$12=1,1,10),"ABOVE",IF(#REF!-J258&lt;=($C$14+$C$10/IF($A$12=1,1,10)),"CHAM","BELOW")))</f>
        <v/>
      </c>
      <c r="L258" s="76" t="str">
        <f t="shared" si="77"/>
        <v/>
      </c>
      <c r="M258" s="83" t="str">
        <f t="shared" si="74"/>
        <v/>
      </c>
      <c r="N258" s="83" t="str">
        <f t="shared" si="75"/>
        <v/>
      </c>
      <c r="O258" s="83" t="str">
        <f t="shared" si="61"/>
        <v/>
      </c>
      <c r="P258" s="76" t="str">
        <f t="shared" si="70"/>
        <v/>
      </c>
      <c r="Q258" s="76" t="str">
        <f t="shared" si="62"/>
        <v/>
      </c>
      <c r="R258" s="76" t="str">
        <f t="shared" si="60"/>
        <v/>
      </c>
      <c r="S258" s="83" t="str">
        <f t="shared" si="63"/>
        <v/>
      </c>
      <c r="T258" s="83" t="str">
        <f t="shared" si="64"/>
        <v/>
      </c>
      <c r="U258" s="83" t="str">
        <f t="shared" si="71"/>
        <v/>
      </c>
      <c r="V258" s="83" t="str">
        <f t="shared" si="72"/>
        <v/>
      </c>
      <c r="W258" s="83" t="e">
        <f t="shared" si="65"/>
        <v>#VALUE!</v>
      </c>
      <c r="X258" s="83" t="str">
        <f t="shared" si="66"/>
        <v/>
      </c>
      <c r="Y258" s="83" t="str">
        <f t="shared" si="78"/>
        <v/>
      </c>
      <c r="Z258" s="83" t="str">
        <f t="shared" si="67"/>
        <v/>
      </c>
      <c r="AA258" s="83" t="str">
        <f t="shared" si="68"/>
        <v/>
      </c>
      <c r="AB258" s="83" t="str">
        <f t="shared" si="69"/>
        <v/>
      </c>
      <c r="AC258" s="72"/>
      <c r="AD258" s="73"/>
      <c r="AE258" s="73"/>
    </row>
    <row r="259" spans="1:31" x14ac:dyDescent="0.25">
      <c r="A259" s="72"/>
      <c r="B259" s="52"/>
      <c r="C259" s="52"/>
      <c r="D259" s="52"/>
      <c r="E259" s="52"/>
      <c r="F259" s="52"/>
      <c r="G259" s="52"/>
      <c r="H259" s="52"/>
      <c r="I259" s="83" t="str">
        <f t="shared" si="73"/>
        <v/>
      </c>
      <c r="J259" s="76" t="str">
        <f t="shared" si="76"/>
        <v/>
      </c>
      <c r="K259" s="76" t="str">
        <f>IF(J259="","",IF(#REF!-J259&lt;=$C$10/IF($A$12=1,1,10),"ABOVE",IF(#REF!-J259&lt;=($C$14+$C$10/IF($A$12=1,1,10)),"CHAM","BELOW")))</f>
        <v/>
      </c>
      <c r="L259" s="76" t="str">
        <f t="shared" si="77"/>
        <v/>
      </c>
      <c r="M259" s="83" t="str">
        <f t="shared" si="74"/>
        <v/>
      </c>
      <c r="N259" s="83" t="str">
        <f t="shared" si="75"/>
        <v/>
      </c>
      <c r="O259" s="83" t="str">
        <f t="shared" si="61"/>
        <v/>
      </c>
      <c r="P259" s="76" t="str">
        <f t="shared" si="70"/>
        <v/>
      </c>
      <c r="Q259" s="76" t="str">
        <f t="shared" si="62"/>
        <v/>
      </c>
      <c r="R259" s="76" t="str">
        <f t="shared" ref="R259:R318" si="79">IF(P259="","",IF(Q259="ABOVE",0,IF(Q259="BELOW",0,IF(R258&gt;=1,R258+1,1))))</f>
        <v/>
      </c>
      <c r="S259" s="83" t="str">
        <f t="shared" si="63"/>
        <v/>
      </c>
      <c r="T259" s="83" t="str">
        <f t="shared" si="64"/>
        <v/>
      </c>
      <c r="U259" s="83" t="str">
        <f t="shared" si="71"/>
        <v/>
      </c>
      <c r="V259" s="83" t="str">
        <f t="shared" si="72"/>
        <v/>
      </c>
      <c r="W259" s="83" t="e">
        <f t="shared" si="65"/>
        <v>#VALUE!</v>
      </c>
      <c r="X259" s="83" t="str">
        <f t="shared" si="66"/>
        <v/>
      </c>
      <c r="Y259" s="83" t="str">
        <f t="shared" si="78"/>
        <v/>
      </c>
      <c r="Z259" s="83" t="str">
        <f t="shared" si="67"/>
        <v/>
      </c>
      <c r="AA259" s="83" t="str">
        <f t="shared" si="68"/>
        <v/>
      </c>
      <c r="AB259" s="83" t="str">
        <f t="shared" si="69"/>
        <v/>
      </c>
      <c r="AC259" s="72"/>
      <c r="AD259" s="73"/>
      <c r="AE259" s="73"/>
    </row>
    <row r="260" spans="1:31" x14ac:dyDescent="0.25">
      <c r="A260" s="72"/>
      <c r="B260" s="52"/>
      <c r="C260" s="52"/>
      <c r="D260" s="52"/>
      <c r="E260" s="52"/>
      <c r="F260" s="52"/>
      <c r="G260" s="52"/>
      <c r="H260" s="52"/>
      <c r="I260" s="83" t="str">
        <f t="shared" si="73"/>
        <v/>
      </c>
      <c r="J260" s="76" t="str">
        <f t="shared" si="76"/>
        <v/>
      </c>
      <c r="K260" s="76" t="str">
        <f>IF(J260="","",IF(#REF!-J260&lt;=$C$10/IF($A$12=1,1,10),"ABOVE",IF(#REF!-J260&lt;=($C$14+$C$10/IF($A$12=1,1,10)),"CHAM","BELOW")))</f>
        <v/>
      </c>
      <c r="L260" s="76" t="str">
        <f t="shared" si="77"/>
        <v/>
      </c>
      <c r="M260" s="83" t="str">
        <f t="shared" si="74"/>
        <v/>
      </c>
      <c r="N260" s="83" t="str">
        <f t="shared" si="75"/>
        <v/>
      </c>
      <c r="O260" s="83" t="str">
        <f t="shared" si="61"/>
        <v/>
      </c>
      <c r="P260" s="76" t="str">
        <f t="shared" si="70"/>
        <v/>
      </c>
      <c r="Q260" s="76" t="str">
        <f t="shared" si="62"/>
        <v/>
      </c>
      <c r="R260" s="76" t="str">
        <f t="shared" si="79"/>
        <v/>
      </c>
      <c r="S260" s="83" t="str">
        <f t="shared" si="63"/>
        <v/>
      </c>
      <c r="T260" s="83" t="str">
        <f t="shared" si="64"/>
        <v/>
      </c>
      <c r="U260" s="83" t="str">
        <f t="shared" si="71"/>
        <v/>
      </c>
      <c r="V260" s="83" t="str">
        <f t="shared" si="72"/>
        <v/>
      </c>
      <c r="W260" s="83" t="e">
        <f t="shared" si="65"/>
        <v>#VALUE!</v>
      </c>
      <c r="X260" s="83" t="str">
        <f t="shared" si="66"/>
        <v/>
      </c>
      <c r="Y260" s="83" t="str">
        <f t="shared" si="78"/>
        <v/>
      </c>
      <c r="Z260" s="83" t="str">
        <f t="shared" si="67"/>
        <v/>
      </c>
      <c r="AA260" s="83" t="str">
        <f t="shared" si="68"/>
        <v/>
      </c>
      <c r="AB260" s="83" t="str">
        <f t="shared" si="69"/>
        <v/>
      </c>
      <c r="AC260" s="72"/>
      <c r="AD260" s="73"/>
      <c r="AE260" s="73"/>
    </row>
    <row r="261" spans="1:31" x14ac:dyDescent="0.25">
      <c r="A261" s="72"/>
      <c r="B261" s="52"/>
      <c r="C261" s="52"/>
      <c r="D261" s="52"/>
      <c r="E261" s="52"/>
      <c r="F261" s="52"/>
      <c r="G261" s="52"/>
      <c r="H261" s="52"/>
      <c r="I261" s="83" t="str">
        <f t="shared" si="73"/>
        <v/>
      </c>
      <c r="J261" s="76" t="str">
        <f t="shared" si="76"/>
        <v/>
      </c>
      <c r="K261" s="76" t="str">
        <f>IF(J261="","",IF(#REF!-J261&lt;=$C$10/IF($A$12=1,1,10),"ABOVE",IF(#REF!-J261&lt;=($C$14+$C$10/IF($A$12=1,1,10)),"CHAM","BELOW")))</f>
        <v/>
      </c>
      <c r="L261" s="76" t="str">
        <f t="shared" si="77"/>
        <v/>
      </c>
      <c r="M261" s="83" t="str">
        <f t="shared" si="74"/>
        <v/>
      </c>
      <c r="N261" s="83" t="str">
        <f t="shared" si="75"/>
        <v/>
      </c>
      <c r="O261" s="83" t="str">
        <f t="shared" si="61"/>
        <v/>
      </c>
      <c r="P261" s="76" t="str">
        <f t="shared" si="70"/>
        <v/>
      </c>
      <c r="Q261" s="76" t="str">
        <f t="shared" si="62"/>
        <v/>
      </c>
      <c r="R261" s="76" t="str">
        <f t="shared" si="79"/>
        <v/>
      </c>
      <c r="S261" s="83" t="str">
        <f t="shared" si="63"/>
        <v/>
      </c>
      <c r="T261" s="83" t="str">
        <f t="shared" si="64"/>
        <v/>
      </c>
      <c r="U261" s="83" t="str">
        <f t="shared" si="71"/>
        <v/>
      </c>
      <c r="V261" s="83" t="str">
        <f t="shared" si="72"/>
        <v/>
      </c>
      <c r="W261" s="83" t="e">
        <f t="shared" si="65"/>
        <v>#VALUE!</v>
      </c>
      <c r="X261" s="83" t="str">
        <f t="shared" si="66"/>
        <v/>
      </c>
      <c r="Y261" s="83" t="str">
        <f t="shared" si="78"/>
        <v/>
      </c>
      <c r="Z261" s="83" t="str">
        <f t="shared" si="67"/>
        <v/>
      </c>
      <c r="AA261" s="83" t="str">
        <f t="shared" si="68"/>
        <v/>
      </c>
      <c r="AB261" s="83" t="str">
        <f t="shared" si="69"/>
        <v/>
      </c>
      <c r="AC261" s="72"/>
      <c r="AD261" s="73"/>
      <c r="AE261" s="73"/>
    </row>
    <row r="262" spans="1:31" x14ac:dyDescent="0.25">
      <c r="A262" s="72"/>
      <c r="B262" s="52"/>
      <c r="C262" s="52"/>
      <c r="D262" s="52"/>
      <c r="E262" s="52"/>
      <c r="F262" s="52"/>
      <c r="G262" s="52"/>
      <c r="H262" s="52"/>
      <c r="I262" s="83" t="str">
        <f t="shared" si="73"/>
        <v/>
      </c>
      <c r="J262" s="76" t="str">
        <f t="shared" si="76"/>
        <v/>
      </c>
      <c r="K262" s="76" t="str">
        <f>IF(J262="","",IF(#REF!-J262&lt;=$C$10/IF($A$12=1,1,10),"ABOVE",IF(#REF!-J262&lt;=($C$14+$C$10/IF($A$12=1,1,10)),"CHAM","BELOW")))</f>
        <v/>
      </c>
      <c r="L262" s="76" t="str">
        <f t="shared" si="77"/>
        <v/>
      </c>
      <c r="M262" s="83" t="str">
        <f t="shared" si="74"/>
        <v/>
      </c>
      <c r="N262" s="83" t="str">
        <f t="shared" si="75"/>
        <v/>
      </c>
      <c r="O262" s="83" t="str">
        <f t="shared" si="61"/>
        <v/>
      </c>
      <c r="P262" s="76" t="str">
        <f t="shared" si="70"/>
        <v/>
      </c>
      <c r="Q262" s="76" t="str">
        <f t="shared" si="62"/>
        <v/>
      </c>
      <c r="R262" s="76" t="str">
        <f t="shared" si="79"/>
        <v/>
      </c>
      <c r="S262" s="83" t="str">
        <f t="shared" si="63"/>
        <v/>
      </c>
      <c r="T262" s="83" t="str">
        <f t="shared" si="64"/>
        <v/>
      </c>
      <c r="U262" s="83" t="str">
        <f t="shared" si="71"/>
        <v/>
      </c>
      <c r="V262" s="83" t="str">
        <f t="shared" si="72"/>
        <v/>
      </c>
      <c r="W262" s="83" t="e">
        <f t="shared" si="65"/>
        <v>#VALUE!</v>
      </c>
      <c r="X262" s="83" t="str">
        <f t="shared" si="66"/>
        <v/>
      </c>
      <c r="Y262" s="83" t="str">
        <f t="shared" si="78"/>
        <v/>
      </c>
      <c r="Z262" s="83" t="str">
        <f t="shared" si="67"/>
        <v/>
      </c>
      <c r="AA262" s="83" t="str">
        <f t="shared" si="68"/>
        <v/>
      </c>
      <c r="AB262" s="83" t="str">
        <f t="shared" si="69"/>
        <v/>
      </c>
      <c r="AC262" s="72"/>
      <c r="AD262" s="73"/>
      <c r="AE262" s="73"/>
    </row>
    <row r="263" spans="1:31" x14ac:dyDescent="0.25">
      <c r="A263" s="72"/>
      <c r="B263" s="52"/>
      <c r="C263" s="52"/>
      <c r="D263" s="52"/>
      <c r="E263" s="52"/>
      <c r="F263" s="52"/>
      <c r="G263" s="52"/>
      <c r="H263" s="52"/>
      <c r="I263" s="83" t="str">
        <f t="shared" si="73"/>
        <v/>
      </c>
      <c r="J263" s="76" t="str">
        <f t="shared" si="76"/>
        <v/>
      </c>
      <c r="K263" s="76" t="str">
        <f>IF(J263="","",IF(#REF!-J263&lt;=$C$10/IF($A$12=1,1,10),"ABOVE",IF(#REF!-J263&lt;=($C$14+$C$10/IF($A$12=1,1,10)),"CHAM","BELOW")))</f>
        <v/>
      </c>
      <c r="L263" s="76" t="str">
        <f t="shared" si="77"/>
        <v/>
      </c>
      <c r="M263" s="83" t="str">
        <f t="shared" si="74"/>
        <v/>
      </c>
      <c r="N263" s="83" t="str">
        <f t="shared" si="75"/>
        <v/>
      </c>
      <c r="O263" s="83" t="str">
        <f t="shared" si="61"/>
        <v/>
      </c>
      <c r="P263" s="76" t="str">
        <f t="shared" si="70"/>
        <v/>
      </c>
      <c r="Q263" s="76" t="str">
        <f t="shared" si="62"/>
        <v/>
      </c>
      <c r="R263" s="76" t="str">
        <f t="shared" si="79"/>
        <v/>
      </c>
      <c r="S263" s="83" t="str">
        <f t="shared" si="63"/>
        <v/>
      </c>
      <c r="T263" s="83" t="str">
        <f t="shared" si="64"/>
        <v/>
      </c>
      <c r="U263" s="83" t="str">
        <f t="shared" si="71"/>
        <v/>
      </c>
      <c r="V263" s="83" t="str">
        <f t="shared" si="72"/>
        <v/>
      </c>
      <c r="W263" s="83" t="e">
        <f t="shared" si="65"/>
        <v>#VALUE!</v>
      </c>
      <c r="X263" s="83" t="str">
        <f t="shared" si="66"/>
        <v/>
      </c>
      <c r="Y263" s="83" t="str">
        <f t="shared" si="78"/>
        <v/>
      </c>
      <c r="Z263" s="83" t="str">
        <f t="shared" si="67"/>
        <v/>
      </c>
      <c r="AA263" s="83" t="str">
        <f t="shared" si="68"/>
        <v/>
      </c>
      <c r="AB263" s="83" t="str">
        <f t="shared" si="69"/>
        <v/>
      </c>
      <c r="AC263" s="72"/>
      <c r="AD263" s="73"/>
      <c r="AE263" s="73"/>
    </row>
    <row r="264" spans="1:31" x14ac:dyDescent="0.25">
      <c r="A264" s="72"/>
      <c r="B264" s="52"/>
      <c r="C264" s="52"/>
      <c r="D264" s="52"/>
      <c r="E264" s="52"/>
      <c r="F264" s="52"/>
      <c r="G264" s="52"/>
      <c r="H264" s="52"/>
      <c r="I264" s="83" t="str">
        <f t="shared" si="73"/>
        <v/>
      </c>
      <c r="J264" s="76" t="str">
        <f t="shared" si="76"/>
        <v/>
      </c>
      <c r="K264" s="76" t="str">
        <f>IF(J264="","",IF(#REF!-J264&lt;=$C$10/IF($A$12=1,1,10),"ABOVE",IF(#REF!-J264&lt;=($C$14+$C$10/IF($A$12=1,1,10)),"CHAM","BELOW")))</f>
        <v/>
      </c>
      <c r="L264" s="76" t="str">
        <f t="shared" si="77"/>
        <v/>
      </c>
      <c r="M264" s="83" t="str">
        <f t="shared" si="74"/>
        <v/>
      </c>
      <c r="N264" s="83" t="str">
        <f t="shared" si="75"/>
        <v/>
      </c>
      <c r="O264" s="83" t="str">
        <f t="shared" si="61"/>
        <v/>
      </c>
      <c r="P264" s="76" t="str">
        <f t="shared" si="70"/>
        <v/>
      </c>
      <c r="Q264" s="76" t="str">
        <f t="shared" si="62"/>
        <v/>
      </c>
      <c r="R264" s="76" t="str">
        <f t="shared" si="79"/>
        <v/>
      </c>
      <c r="S264" s="83" t="str">
        <f t="shared" si="63"/>
        <v/>
      </c>
      <c r="T264" s="83" t="str">
        <f t="shared" si="64"/>
        <v/>
      </c>
      <c r="U264" s="83" t="str">
        <f t="shared" si="71"/>
        <v/>
      </c>
      <c r="V264" s="83" t="str">
        <f t="shared" si="72"/>
        <v/>
      </c>
      <c r="W264" s="83" t="e">
        <f t="shared" si="65"/>
        <v>#VALUE!</v>
      </c>
      <c r="X264" s="83" t="str">
        <f t="shared" si="66"/>
        <v/>
      </c>
      <c r="Y264" s="83" t="str">
        <f t="shared" si="78"/>
        <v/>
      </c>
      <c r="Z264" s="83" t="str">
        <f t="shared" si="67"/>
        <v/>
      </c>
      <c r="AA264" s="83" t="str">
        <f t="shared" si="68"/>
        <v/>
      </c>
      <c r="AB264" s="83" t="str">
        <f t="shared" si="69"/>
        <v/>
      </c>
      <c r="AC264" s="72"/>
      <c r="AD264" s="73"/>
      <c r="AE264" s="73"/>
    </row>
    <row r="265" spans="1:31" x14ac:dyDescent="0.25">
      <c r="A265" s="72"/>
      <c r="B265" s="52"/>
      <c r="C265" s="52"/>
      <c r="D265" s="52"/>
      <c r="E265" s="52"/>
      <c r="F265" s="52"/>
      <c r="G265" s="52"/>
      <c r="H265" s="52"/>
      <c r="I265" s="83" t="str">
        <f t="shared" si="73"/>
        <v/>
      </c>
      <c r="J265" s="76" t="str">
        <f t="shared" si="76"/>
        <v/>
      </c>
      <c r="K265" s="76" t="str">
        <f>IF(J265="","",IF(#REF!-J265&lt;=$C$10/IF($A$12=1,1,10),"ABOVE",IF(#REF!-J265&lt;=($C$14+$C$10/IF($A$12=1,1,10)),"CHAM","BELOW")))</f>
        <v/>
      </c>
      <c r="L265" s="76" t="str">
        <f t="shared" si="77"/>
        <v/>
      </c>
      <c r="M265" s="83" t="str">
        <f t="shared" si="74"/>
        <v/>
      </c>
      <c r="N265" s="83" t="str">
        <f t="shared" si="75"/>
        <v/>
      </c>
      <c r="O265" s="83" t="str">
        <f t="shared" si="61"/>
        <v/>
      </c>
      <c r="P265" s="76" t="str">
        <f t="shared" si="70"/>
        <v/>
      </c>
      <c r="Q265" s="76" t="str">
        <f t="shared" si="62"/>
        <v/>
      </c>
      <c r="R265" s="76" t="str">
        <f t="shared" si="79"/>
        <v/>
      </c>
      <c r="S265" s="83" t="str">
        <f t="shared" si="63"/>
        <v/>
      </c>
      <c r="T265" s="83" t="str">
        <f t="shared" si="64"/>
        <v/>
      </c>
      <c r="U265" s="83" t="str">
        <f t="shared" si="71"/>
        <v/>
      </c>
      <c r="V265" s="83" t="str">
        <f t="shared" si="72"/>
        <v/>
      </c>
      <c r="W265" s="83" t="e">
        <f t="shared" si="65"/>
        <v>#VALUE!</v>
      </c>
      <c r="X265" s="83" t="str">
        <f t="shared" si="66"/>
        <v/>
      </c>
      <c r="Y265" s="83" t="str">
        <f t="shared" si="78"/>
        <v/>
      </c>
      <c r="Z265" s="83" t="str">
        <f t="shared" si="67"/>
        <v/>
      </c>
      <c r="AA265" s="83" t="str">
        <f t="shared" si="68"/>
        <v/>
      </c>
      <c r="AB265" s="83" t="str">
        <f t="shared" si="69"/>
        <v/>
      </c>
      <c r="AC265" s="72"/>
      <c r="AD265" s="73"/>
      <c r="AE265" s="73"/>
    </row>
    <row r="266" spans="1:31" x14ac:dyDescent="0.25">
      <c r="A266" s="72"/>
      <c r="B266" s="52"/>
      <c r="C266" s="52"/>
      <c r="D266" s="52"/>
      <c r="E266" s="52"/>
      <c r="F266" s="52"/>
      <c r="G266" s="52"/>
      <c r="H266" s="52"/>
      <c r="I266" s="83" t="str">
        <f t="shared" si="73"/>
        <v/>
      </c>
      <c r="J266" s="76" t="str">
        <f t="shared" si="76"/>
        <v/>
      </c>
      <c r="K266" s="76" t="str">
        <f>IF(J266="","",IF(#REF!-J266&lt;=$C$10/IF($A$12=1,1,10),"ABOVE",IF(#REF!-J266&lt;=($C$14+$C$10/IF($A$12=1,1,10)),"CHAM","BELOW")))</f>
        <v/>
      </c>
      <c r="L266" s="76" t="str">
        <f t="shared" si="77"/>
        <v/>
      </c>
      <c r="M266" s="83" t="str">
        <f t="shared" si="74"/>
        <v/>
      </c>
      <c r="N266" s="83" t="str">
        <f t="shared" si="75"/>
        <v/>
      </c>
      <c r="O266" s="83" t="str">
        <f t="shared" si="61"/>
        <v/>
      </c>
      <c r="P266" s="76" t="str">
        <f t="shared" si="70"/>
        <v/>
      </c>
      <c r="Q266" s="76" t="str">
        <f t="shared" si="62"/>
        <v/>
      </c>
      <c r="R266" s="76" t="str">
        <f t="shared" si="79"/>
        <v/>
      </c>
      <c r="S266" s="83" t="str">
        <f t="shared" si="63"/>
        <v/>
      </c>
      <c r="T266" s="83" t="str">
        <f t="shared" si="64"/>
        <v/>
      </c>
      <c r="U266" s="83" t="str">
        <f t="shared" si="71"/>
        <v/>
      </c>
      <c r="V266" s="83" t="str">
        <f t="shared" si="72"/>
        <v/>
      </c>
      <c r="W266" s="83" t="e">
        <f t="shared" si="65"/>
        <v>#VALUE!</v>
      </c>
      <c r="X266" s="83" t="str">
        <f t="shared" si="66"/>
        <v/>
      </c>
      <c r="Y266" s="83" t="str">
        <f t="shared" si="78"/>
        <v/>
      </c>
      <c r="Z266" s="83" t="str">
        <f t="shared" si="67"/>
        <v/>
      </c>
      <c r="AA266" s="83" t="str">
        <f t="shared" si="68"/>
        <v/>
      </c>
      <c r="AB266" s="83" t="str">
        <f t="shared" si="69"/>
        <v/>
      </c>
      <c r="AC266" s="72"/>
      <c r="AD266" s="73"/>
      <c r="AE266" s="73"/>
    </row>
    <row r="267" spans="1:31" x14ac:dyDescent="0.25">
      <c r="A267" s="72"/>
      <c r="B267" s="52"/>
      <c r="C267" s="52"/>
      <c r="D267" s="52"/>
      <c r="E267" s="52"/>
      <c r="F267" s="52"/>
      <c r="G267" s="52"/>
      <c r="H267" s="52"/>
      <c r="I267" s="83" t="str">
        <f t="shared" si="73"/>
        <v/>
      </c>
      <c r="J267" s="76" t="str">
        <f t="shared" si="76"/>
        <v/>
      </c>
      <c r="K267" s="76" t="str">
        <f>IF(J267="","",IF(#REF!-J267&lt;=$C$10/IF($A$12=1,1,10),"ABOVE",IF(#REF!-J267&lt;=($C$14+$C$10/IF($A$12=1,1,10)),"CHAM","BELOW")))</f>
        <v/>
      </c>
      <c r="L267" s="76" t="str">
        <f t="shared" si="77"/>
        <v/>
      </c>
      <c r="M267" s="83" t="str">
        <f t="shared" si="74"/>
        <v/>
      </c>
      <c r="N267" s="83" t="str">
        <f t="shared" si="75"/>
        <v/>
      </c>
      <c r="O267" s="83" t="str">
        <f t="shared" si="61"/>
        <v/>
      </c>
      <c r="P267" s="76" t="str">
        <f t="shared" si="70"/>
        <v/>
      </c>
      <c r="Q267" s="76" t="str">
        <f t="shared" si="62"/>
        <v/>
      </c>
      <c r="R267" s="76" t="str">
        <f t="shared" si="79"/>
        <v/>
      </c>
      <c r="S267" s="83" t="str">
        <f t="shared" si="63"/>
        <v/>
      </c>
      <c r="T267" s="83" t="str">
        <f t="shared" si="64"/>
        <v/>
      </c>
      <c r="U267" s="83" t="str">
        <f t="shared" si="71"/>
        <v/>
      </c>
      <c r="V267" s="83" t="str">
        <f t="shared" si="72"/>
        <v/>
      </c>
      <c r="W267" s="83" t="e">
        <f t="shared" si="65"/>
        <v>#VALUE!</v>
      </c>
      <c r="X267" s="83" t="str">
        <f t="shared" si="66"/>
        <v/>
      </c>
      <c r="Y267" s="83" t="str">
        <f t="shared" si="78"/>
        <v/>
      </c>
      <c r="Z267" s="83" t="str">
        <f t="shared" si="67"/>
        <v/>
      </c>
      <c r="AA267" s="83" t="str">
        <f t="shared" si="68"/>
        <v/>
      </c>
      <c r="AB267" s="83" t="str">
        <f t="shared" si="69"/>
        <v/>
      </c>
      <c r="AC267" s="72"/>
      <c r="AD267" s="73"/>
      <c r="AE267" s="73"/>
    </row>
    <row r="268" spans="1:31" x14ac:dyDescent="0.25">
      <c r="A268" s="72"/>
      <c r="B268" s="52"/>
      <c r="C268" s="52"/>
      <c r="D268" s="52"/>
      <c r="E268" s="52"/>
      <c r="F268" s="52"/>
      <c r="G268" s="52"/>
      <c r="H268" s="52"/>
      <c r="I268" s="83" t="str">
        <f t="shared" si="73"/>
        <v/>
      </c>
      <c r="J268" s="76" t="str">
        <f t="shared" si="76"/>
        <v/>
      </c>
      <c r="K268" s="76" t="str">
        <f>IF(J268="","",IF(#REF!-J268&lt;=$C$10/IF($A$12=1,1,10),"ABOVE",IF(#REF!-J268&lt;=($C$14+$C$10/IF($A$12=1,1,10)),"CHAM","BELOW")))</f>
        <v/>
      </c>
      <c r="L268" s="76" t="str">
        <f t="shared" si="77"/>
        <v/>
      </c>
      <c r="M268" s="83" t="str">
        <f t="shared" si="74"/>
        <v/>
      </c>
      <c r="N268" s="83" t="str">
        <f t="shared" si="75"/>
        <v/>
      </c>
      <c r="O268" s="83" t="str">
        <f t="shared" si="61"/>
        <v/>
      </c>
      <c r="P268" s="76" t="str">
        <f t="shared" si="70"/>
        <v/>
      </c>
      <c r="Q268" s="76" t="str">
        <f t="shared" si="62"/>
        <v/>
      </c>
      <c r="R268" s="76" t="str">
        <f t="shared" si="79"/>
        <v/>
      </c>
      <c r="S268" s="83" t="str">
        <f t="shared" si="63"/>
        <v/>
      </c>
      <c r="T268" s="83" t="str">
        <f t="shared" si="64"/>
        <v/>
      </c>
      <c r="U268" s="83" t="str">
        <f t="shared" si="71"/>
        <v/>
      </c>
      <c r="V268" s="83" t="str">
        <f t="shared" si="72"/>
        <v/>
      </c>
      <c r="W268" s="83" t="e">
        <f t="shared" si="65"/>
        <v>#VALUE!</v>
      </c>
      <c r="X268" s="83" t="str">
        <f t="shared" si="66"/>
        <v/>
      </c>
      <c r="Y268" s="83" t="str">
        <f t="shared" si="78"/>
        <v/>
      </c>
      <c r="Z268" s="83" t="str">
        <f t="shared" si="67"/>
        <v/>
      </c>
      <c r="AA268" s="83" t="str">
        <f t="shared" si="68"/>
        <v/>
      </c>
      <c r="AB268" s="83" t="str">
        <f t="shared" si="69"/>
        <v/>
      </c>
      <c r="AC268" s="72"/>
      <c r="AD268" s="73"/>
      <c r="AE268" s="73"/>
    </row>
    <row r="269" spans="1:31" x14ac:dyDescent="0.25">
      <c r="A269" s="72"/>
      <c r="B269" s="52"/>
      <c r="C269" s="52"/>
      <c r="D269" s="52"/>
      <c r="E269" s="52"/>
      <c r="F269" s="52"/>
      <c r="G269" s="52"/>
      <c r="H269" s="52"/>
      <c r="I269" s="83" t="str">
        <f t="shared" si="73"/>
        <v/>
      </c>
      <c r="J269" s="76" t="str">
        <f t="shared" si="76"/>
        <v/>
      </c>
      <c r="K269" s="76" t="str">
        <f>IF(J269="","",IF(#REF!-J269&lt;=$C$10/IF($A$12=1,1,10),"ABOVE",IF(#REF!-J269&lt;=($C$14+$C$10/IF($A$12=1,1,10)),"CHAM","BELOW")))</f>
        <v/>
      </c>
      <c r="L269" s="76" t="str">
        <f t="shared" si="77"/>
        <v/>
      </c>
      <c r="M269" s="83" t="str">
        <f t="shared" si="74"/>
        <v/>
      </c>
      <c r="N269" s="83" t="str">
        <f t="shared" si="75"/>
        <v/>
      </c>
      <c r="O269" s="83" t="str">
        <f t="shared" si="61"/>
        <v/>
      </c>
      <c r="P269" s="76" t="str">
        <f t="shared" si="70"/>
        <v/>
      </c>
      <c r="Q269" s="76" t="str">
        <f t="shared" si="62"/>
        <v/>
      </c>
      <c r="R269" s="76" t="str">
        <f t="shared" si="79"/>
        <v/>
      </c>
      <c r="S269" s="83" t="str">
        <f t="shared" si="63"/>
        <v/>
      </c>
      <c r="T269" s="83" t="str">
        <f t="shared" si="64"/>
        <v/>
      </c>
      <c r="U269" s="83" t="str">
        <f t="shared" si="71"/>
        <v/>
      </c>
      <c r="V269" s="83" t="str">
        <f t="shared" si="72"/>
        <v/>
      </c>
      <c r="W269" s="83" t="e">
        <f t="shared" si="65"/>
        <v>#VALUE!</v>
      </c>
      <c r="X269" s="83" t="str">
        <f t="shared" si="66"/>
        <v/>
      </c>
      <c r="Y269" s="83" t="str">
        <f t="shared" si="78"/>
        <v/>
      </c>
      <c r="Z269" s="83" t="str">
        <f t="shared" si="67"/>
        <v/>
      </c>
      <c r="AA269" s="83" t="str">
        <f t="shared" si="68"/>
        <v/>
      </c>
      <c r="AB269" s="83" t="str">
        <f t="shared" si="69"/>
        <v/>
      </c>
      <c r="AC269" s="72"/>
      <c r="AD269" s="73"/>
      <c r="AE269" s="73"/>
    </row>
    <row r="270" spans="1:31" x14ac:dyDescent="0.25">
      <c r="A270" s="72"/>
      <c r="B270" s="52"/>
      <c r="C270" s="52"/>
      <c r="D270" s="52"/>
      <c r="E270" s="52"/>
      <c r="F270" s="52"/>
      <c r="G270" s="52"/>
      <c r="H270" s="52"/>
      <c r="I270" s="83" t="str">
        <f t="shared" si="73"/>
        <v/>
      </c>
      <c r="J270" s="76" t="str">
        <f t="shared" si="76"/>
        <v/>
      </c>
      <c r="K270" s="76" t="str">
        <f>IF(J270="","",IF(#REF!-J270&lt;=$C$10/IF($A$12=1,1,10),"ABOVE",IF(#REF!-J270&lt;=($C$14+$C$10/IF($A$12=1,1,10)),"CHAM","BELOW")))</f>
        <v/>
      </c>
      <c r="L270" s="76" t="str">
        <f t="shared" si="77"/>
        <v/>
      </c>
      <c r="M270" s="83" t="str">
        <f t="shared" si="74"/>
        <v/>
      </c>
      <c r="N270" s="83" t="str">
        <f t="shared" si="75"/>
        <v/>
      </c>
      <c r="O270" s="83" t="str">
        <f t="shared" si="61"/>
        <v/>
      </c>
      <c r="P270" s="76" t="str">
        <f t="shared" si="70"/>
        <v/>
      </c>
      <c r="Q270" s="76" t="str">
        <f t="shared" si="62"/>
        <v/>
      </c>
      <c r="R270" s="76" t="str">
        <f t="shared" si="79"/>
        <v/>
      </c>
      <c r="S270" s="83" t="str">
        <f t="shared" si="63"/>
        <v/>
      </c>
      <c r="T270" s="83" t="str">
        <f t="shared" si="64"/>
        <v/>
      </c>
      <c r="U270" s="83" t="str">
        <f t="shared" si="71"/>
        <v/>
      </c>
      <c r="V270" s="83" t="str">
        <f t="shared" si="72"/>
        <v/>
      </c>
      <c r="W270" s="83" t="e">
        <f t="shared" si="65"/>
        <v>#VALUE!</v>
      </c>
      <c r="X270" s="83" t="str">
        <f t="shared" si="66"/>
        <v/>
      </c>
      <c r="Y270" s="83" t="str">
        <f t="shared" si="78"/>
        <v/>
      </c>
      <c r="Z270" s="83" t="str">
        <f t="shared" si="67"/>
        <v/>
      </c>
      <c r="AA270" s="83" t="str">
        <f t="shared" si="68"/>
        <v/>
      </c>
      <c r="AB270" s="83" t="str">
        <f t="shared" si="69"/>
        <v/>
      </c>
      <c r="AC270" s="72"/>
      <c r="AD270" s="73"/>
      <c r="AE270" s="73"/>
    </row>
    <row r="271" spans="1:31" x14ac:dyDescent="0.25">
      <c r="A271" s="72"/>
      <c r="B271" s="52"/>
      <c r="C271" s="52"/>
      <c r="D271" s="52"/>
      <c r="E271" s="52"/>
      <c r="F271" s="52"/>
      <c r="G271" s="52"/>
      <c r="H271" s="52"/>
      <c r="I271" s="83" t="str">
        <f t="shared" si="73"/>
        <v/>
      </c>
      <c r="J271" s="76" t="str">
        <f t="shared" si="76"/>
        <v/>
      </c>
      <c r="K271" s="76" t="str">
        <f>IF(J271="","",IF(#REF!-J271&lt;=$C$10/IF($A$12=1,1,10),"ABOVE",IF(#REF!-J271&lt;=($C$14+$C$10/IF($A$12=1,1,10)),"CHAM","BELOW")))</f>
        <v/>
      </c>
      <c r="L271" s="76" t="str">
        <f t="shared" si="77"/>
        <v/>
      </c>
      <c r="M271" s="83" t="str">
        <f t="shared" si="74"/>
        <v/>
      </c>
      <c r="N271" s="83" t="str">
        <f t="shared" si="75"/>
        <v/>
      </c>
      <c r="O271" s="83" t="str">
        <f t="shared" si="61"/>
        <v/>
      </c>
      <c r="P271" s="76" t="str">
        <f t="shared" si="70"/>
        <v/>
      </c>
      <c r="Q271" s="76" t="str">
        <f t="shared" si="62"/>
        <v/>
      </c>
      <c r="R271" s="76" t="str">
        <f t="shared" si="79"/>
        <v/>
      </c>
      <c r="S271" s="83" t="str">
        <f t="shared" si="63"/>
        <v/>
      </c>
      <c r="T271" s="83" t="str">
        <f t="shared" si="64"/>
        <v/>
      </c>
      <c r="U271" s="83" t="str">
        <f t="shared" si="71"/>
        <v/>
      </c>
      <c r="V271" s="83" t="str">
        <f t="shared" si="72"/>
        <v/>
      </c>
      <c r="W271" s="83" t="e">
        <f t="shared" si="65"/>
        <v>#VALUE!</v>
      </c>
      <c r="X271" s="83" t="str">
        <f t="shared" si="66"/>
        <v/>
      </c>
      <c r="Y271" s="83" t="str">
        <f t="shared" si="78"/>
        <v/>
      </c>
      <c r="Z271" s="83" t="str">
        <f t="shared" si="67"/>
        <v/>
      </c>
      <c r="AA271" s="83" t="str">
        <f t="shared" si="68"/>
        <v/>
      </c>
      <c r="AB271" s="83" t="str">
        <f t="shared" si="69"/>
        <v/>
      </c>
      <c r="AC271" s="72"/>
      <c r="AD271" s="73"/>
      <c r="AE271" s="73"/>
    </row>
    <row r="272" spans="1:31" x14ac:dyDescent="0.25">
      <c r="A272" s="72"/>
      <c r="B272" s="52"/>
      <c r="C272" s="52"/>
      <c r="D272" s="52"/>
      <c r="E272" s="52"/>
      <c r="F272" s="52"/>
      <c r="G272" s="52"/>
      <c r="H272" s="52"/>
      <c r="I272" s="83" t="str">
        <f t="shared" si="73"/>
        <v/>
      </c>
      <c r="J272" s="76" t="str">
        <f t="shared" si="76"/>
        <v/>
      </c>
      <c r="K272" s="76" t="str">
        <f>IF(J272="","",IF(#REF!-J272&lt;=$C$10/IF($A$12=1,1,10),"ABOVE",IF(#REF!-J272&lt;=($C$14+$C$10/IF($A$12=1,1,10)),"CHAM","BELOW")))</f>
        <v/>
      </c>
      <c r="L272" s="76" t="str">
        <f t="shared" si="77"/>
        <v/>
      </c>
      <c r="M272" s="83" t="str">
        <f t="shared" si="74"/>
        <v/>
      </c>
      <c r="N272" s="83" t="str">
        <f t="shared" si="75"/>
        <v/>
      </c>
      <c r="O272" s="83" t="str">
        <f t="shared" si="61"/>
        <v/>
      </c>
      <c r="P272" s="76" t="str">
        <f t="shared" si="70"/>
        <v/>
      </c>
      <c r="Q272" s="76" t="str">
        <f t="shared" si="62"/>
        <v/>
      </c>
      <c r="R272" s="76" t="str">
        <f t="shared" si="79"/>
        <v/>
      </c>
      <c r="S272" s="83" t="str">
        <f t="shared" si="63"/>
        <v/>
      </c>
      <c r="T272" s="83" t="str">
        <f t="shared" si="64"/>
        <v/>
      </c>
      <c r="U272" s="83" t="str">
        <f t="shared" si="71"/>
        <v/>
      </c>
      <c r="V272" s="83" t="str">
        <f t="shared" si="72"/>
        <v/>
      </c>
      <c r="W272" s="83" t="e">
        <f t="shared" si="65"/>
        <v>#VALUE!</v>
      </c>
      <c r="X272" s="83" t="str">
        <f t="shared" si="66"/>
        <v/>
      </c>
      <c r="Y272" s="83" t="str">
        <f t="shared" si="78"/>
        <v/>
      </c>
      <c r="Z272" s="83" t="str">
        <f t="shared" si="67"/>
        <v/>
      </c>
      <c r="AA272" s="83" t="str">
        <f t="shared" si="68"/>
        <v/>
      </c>
      <c r="AB272" s="83" t="str">
        <f t="shared" si="69"/>
        <v/>
      </c>
      <c r="AC272" s="72"/>
      <c r="AD272" s="73"/>
      <c r="AE272" s="73"/>
    </row>
    <row r="273" spans="1:31" x14ac:dyDescent="0.25">
      <c r="A273" s="72"/>
      <c r="B273" s="52"/>
      <c r="C273" s="52"/>
      <c r="D273" s="52"/>
      <c r="E273" s="52"/>
      <c r="F273" s="52"/>
      <c r="G273" s="52"/>
      <c r="H273" s="52"/>
      <c r="I273" s="83" t="str">
        <f t="shared" si="73"/>
        <v/>
      </c>
      <c r="J273" s="76" t="str">
        <f t="shared" si="76"/>
        <v/>
      </c>
      <c r="K273" s="76" t="str">
        <f>IF(J273="","",IF(#REF!-J273&lt;=$C$10/IF($A$12=1,1,10),"ABOVE",IF(#REF!-J273&lt;=($C$14+$C$10/IF($A$12=1,1,10)),"CHAM","BELOW")))</f>
        <v/>
      </c>
      <c r="L273" s="76" t="str">
        <f t="shared" si="77"/>
        <v/>
      </c>
      <c r="M273" s="83" t="str">
        <f t="shared" si="74"/>
        <v/>
      </c>
      <c r="N273" s="83" t="str">
        <f t="shared" si="75"/>
        <v/>
      </c>
      <c r="O273" s="83" t="str">
        <f t="shared" si="61"/>
        <v/>
      </c>
      <c r="P273" s="76" t="str">
        <f t="shared" si="70"/>
        <v/>
      </c>
      <c r="Q273" s="76" t="str">
        <f t="shared" si="62"/>
        <v/>
      </c>
      <c r="R273" s="76" t="str">
        <f t="shared" si="79"/>
        <v/>
      </c>
      <c r="S273" s="83" t="str">
        <f t="shared" si="63"/>
        <v/>
      </c>
      <c r="T273" s="83" t="str">
        <f t="shared" si="64"/>
        <v/>
      </c>
      <c r="U273" s="83" t="str">
        <f t="shared" si="71"/>
        <v/>
      </c>
      <c r="V273" s="83" t="str">
        <f t="shared" si="72"/>
        <v/>
      </c>
      <c r="W273" s="83" t="e">
        <f t="shared" si="65"/>
        <v>#VALUE!</v>
      </c>
      <c r="X273" s="83" t="str">
        <f t="shared" si="66"/>
        <v/>
      </c>
      <c r="Y273" s="83" t="str">
        <f t="shared" si="78"/>
        <v/>
      </c>
      <c r="Z273" s="83" t="str">
        <f t="shared" si="67"/>
        <v/>
      </c>
      <c r="AA273" s="83" t="str">
        <f t="shared" si="68"/>
        <v/>
      </c>
      <c r="AB273" s="83" t="str">
        <f t="shared" si="69"/>
        <v/>
      </c>
      <c r="AC273" s="72"/>
      <c r="AD273" s="73"/>
      <c r="AE273" s="73"/>
    </row>
    <row r="274" spans="1:31" x14ac:dyDescent="0.25">
      <c r="A274" s="72"/>
      <c r="B274" s="52"/>
      <c r="C274" s="52"/>
      <c r="D274" s="52"/>
      <c r="E274" s="52"/>
      <c r="F274" s="52"/>
      <c r="G274" s="52"/>
      <c r="H274" s="52"/>
      <c r="I274" s="83" t="str">
        <f t="shared" si="73"/>
        <v/>
      </c>
      <c r="J274" s="76" t="str">
        <f t="shared" si="76"/>
        <v/>
      </c>
      <c r="K274" s="76" t="str">
        <f>IF(J274="","",IF(#REF!-J274&lt;=$C$10/IF($A$12=1,1,10),"ABOVE",IF(#REF!-J274&lt;=($C$14+$C$10/IF($A$12=1,1,10)),"CHAM","BELOW")))</f>
        <v/>
      </c>
      <c r="L274" s="76" t="str">
        <f t="shared" si="77"/>
        <v/>
      </c>
      <c r="M274" s="83" t="str">
        <f t="shared" si="74"/>
        <v/>
      </c>
      <c r="N274" s="83" t="str">
        <f t="shared" si="75"/>
        <v/>
      </c>
      <c r="O274" s="83" t="str">
        <f t="shared" ref="O274:O318" si="80">IF(P274="","",IF(P274=0,$E$8,($E$8+P274/100)))</f>
        <v/>
      </c>
      <c r="P274" s="76" t="str">
        <f t="shared" si="70"/>
        <v/>
      </c>
      <c r="Q274" s="76" t="str">
        <f t="shared" ref="Q274:Q318" si="81">IF(P274="","",IF($A$4=1,IF($E$13-P274&lt;$E$10,("ABOVE"), IF($E$9&lt;P274,("CHAM"),"BELOW")),IF($E$13-P274&lt;$E$10,("ABOVE"), IF($E$9&lt;P274,("CHAM"),"BELOW"))))</f>
        <v/>
      </c>
      <c r="R274" s="76" t="str">
        <f t="shared" si="79"/>
        <v/>
      </c>
      <c r="S274" s="83" t="str">
        <f t="shared" ref="S274:S318" si="82">IF(R274="","",(IF(R274=0,0,VLOOKUP(R274,$B$17:$J$132,IF($C$4="HS180",2,IF(C$4="HS75",4,IF(C$4="HS290",6,IF(C$4="HS31",8))))))))</f>
        <v/>
      </c>
      <c r="T274" s="83" t="str">
        <f t="shared" ref="T274:T318" si="83">IF(R274="","",(IF(R274=0,0,VLOOKUP(R274,$B$17:$J$132,IF($C$4="HS180",3,IF(C$4="HS75",5,IF(C$4="HS290",7,9)))))))</f>
        <v/>
      </c>
      <c r="U274" s="83" t="str">
        <f t="shared" si="71"/>
        <v/>
      </c>
      <c r="V274" s="83" t="str">
        <f t="shared" si="72"/>
        <v/>
      </c>
      <c r="W274" s="83" t="e">
        <f t="shared" ref="W274:W318" si="84">MAX(IF($A$11=2,IF(P274=0,0,(IF(Q274="","",(AA274*$C$5)+(AB274*$C$6)))),IF(P274=0,0,(IF(Q274="","",(AA274*$C$5)+(AB274*$C$6)+$M$11))))-((((IF($C$4="HS180",$W$4*1,IF($C$4="HS75",$W$3*1,IF($C$4="HS290",$W$5*1,$W$2*1))))/144)*($I$5/12)))*$C$7,0)</f>
        <v>#VALUE!</v>
      </c>
      <c r="X274" s="83" t="str">
        <f t="shared" ref="X274:X318" si="85">IF(P274="","",(U274+V274+W274))</f>
        <v/>
      </c>
      <c r="Y274" s="83" t="str">
        <f t="shared" si="78"/>
        <v/>
      </c>
      <c r="Z274" s="83" t="str">
        <f t="shared" ref="Z274:Z318" si="86">IF(P274="","",(IF(P274=0,$E$8,(P274*(1/12)+$E$8))))</f>
        <v/>
      </c>
      <c r="AA274" s="83" t="str">
        <f t="shared" ref="AA274:AA318" si="87">IF(P274="","",(IF($C$4="HS180",((($P$4*$S$4)/1728)-S274)*($C$7),(IF($C$4="HS75",((($P$3*$S$3)/1728)-S274)*($C$7),(IF($C$4="HS290",((($P$5*$S$5)/1728)-S274)*($C$7),((($P$2*$S$2)/1728)-S274)*($C$7))))))))</f>
        <v/>
      </c>
      <c r="AB274" s="83" t="str">
        <f t="shared" ref="AB274:AB318" si="88">IF(P274="","",(IF($C$4="HS180",((($P$4*$Y$4)/1728)-T274)*($C$7),(IF($C$4="HS75",((($P$3*$Y$3)/1728)-T274)*($C$7),(IF($C$4="HS290",((($P$5*$Y$5)/1728)-T274)*($C$7),((($P$2*$Y$2)/1728)-T274)*($C$7))))))))</f>
        <v/>
      </c>
      <c r="AC274" s="72"/>
      <c r="AD274" s="73"/>
      <c r="AE274" s="73"/>
    </row>
    <row r="275" spans="1:31" x14ac:dyDescent="0.25">
      <c r="A275" s="72"/>
      <c r="B275" s="52"/>
      <c r="C275" s="52"/>
      <c r="D275" s="52"/>
      <c r="E275" s="52"/>
      <c r="F275" s="52"/>
      <c r="G275" s="52"/>
      <c r="H275" s="52"/>
      <c r="I275" s="83" t="str">
        <f t="shared" si="73"/>
        <v/>
      </c>
      <c r="J275" s="76" t="str">
        <f t="shared" si="76"/>
        <v/>
      </c>
      <c r="K275" s="76" t="str">
        <f>IF(J275="","",IF(#REF!-J275&lt;=$C$10/IF($A$12=1,1,10),"ABOVE",IF(#REF!-J275&lt;=($C$14+$C$10/IF($A$12=1,1,10)),"CHAM","BELOW")))</f>
        <v/>
      </c>
      <c r="L275" s="76" t="str">
        <f t="shared" si="77"/>
        <v/>
      </c>
      <c r="M275" s="83" t="str">
        <f t="shared" si="74"/>
        <v/>
      </c>
      <c r="N275" s="83" t="str">
        <f t="shared" si="75"/>
        <v/>
      </c>
      <c r="O275" s="83" t="str">
        <f t="shared" si="80"/>
        <v/>
      </c>
      <c r="P275" s="76" t="str">
        <f t="shared" ref="P275:P318" si="89">IF(P274="","",IF(P274-1&gt;=0,P274-1,""))</f>
        <v/>
      </c>
      <c r="Q275" s="76" t="str">
        <f t="shared" si="81"/>
        <v/>
      </c>
      <c r="R275" s="76" t="str">
        <f t="shared" si="79"/>
        <v/>
      </c>
      <c r="S275" s="83" t="str">
        <f t="shared" si="82"/>
        <v/>
      </c>
      <c r="T275" s="83" t="str">
        <f t="shared" si="83"/>
        <v/>
      </c>
      <c r="U275" s="83" t="str">
        <f t="shared" ref="U275:U318" si="90">IF(S275="","",S275*$C$5)</f>
        <v/>
      </c>
      <c r="V275" s="83" t="str">
        <f t="shared" ref="V275:V318" si="91">IF(T275="","",T275*$C$6)</f>
        <v/>
      </c>
      <c r="W275" s="83" t="e">
        <f t="shared" si="84"/>
        <v>#VALUE!</v>
      </c>
      <c r="X275" s="83" t="str">
        <f t="shared" si="85"/>
        <v/>
      </c>
      <c r="Y275" s="83" t="str">
        <f t="shared" si="78"/>
        <v/>
      </c>
      <c r="Z275" s="83" t="str">
        <f t="shared" si="86"/>
        <v/>
      </c>
      <c r="AA275" s="83" t="str">
        <f t="shared" si="87"/>
        <v/>
      </c>
      <c r="AB275" s="83" t="str">
        <f t="shared" si="88"/>
        <v/>
      </c>
      <c r="AC275" s="72"/>
      <c r="AD275" s="73"/>
      <c r="AE275" s="73"/>
    </row>
    <row r="276" spans="1:31" x14ac:dyDescent="0.25">
      <c r="A276" s="72"/>
      <c r="B276" s="52"/>
      <c r="C276" s="52"/>
      <c r="D276" s="52"/>
      <c r="E276" s="52"/>
      <c r="F276" s="52"/>
      <c r="G276" s="52"/>
      <c r="H276" s="52"/>
      <c r="I276" s="83" t="str">
        <f t="shared" si="73"/>
        <v/>
      </c>
      <c r="J276" s="76" t="str">
        <f t="shared" si="76"/>
        <v/>
      </c>
      <c r="K276" s="76" t="str">
        <f>IF(J276="","",IF(#REF!-J276&lt;=$C$10/IF($A$12=1,1,10),"ABOVE",IF(#REF!-J276&lt;=($C$14+$C$10/IF($A$12=1,1,10)),"CHAM","BELOW")))</f>
        <v/>
      </c>
      <c r="L276" s="76" t="str">
        <f t="shared" si="77"/>
        <v/>
      </c>
      <c r="M276" s="83" t="str">
        <f t="shared" si="74"/>
        <v/>
      </c>
      <c r="N276" s="83" t="str">
        <f t="shared" si="75"/>
        <v/>
      </c>
      <c r="O276" s="83" t="str">
        <f t="shared" si="80"/>
        <v/>
      </c>
      <c r="P276" s="76" t="str">
        <f t="shared" si="89"/>
        <v/>
      </c>
      <c r="Q276" s="76" t="str">
        <f t="shared" si="81"/>
        <v/>
      </c>
      <c r="R276" s="76" t="str">
        <f t="shared" si="79"/>
        <v/>
      </c>
      <c r="S276" s="83" t="str">
        <f t="shared" si="82"/>
        <v/>
      </c>
      <c r="T276" s="83" t="str">
        <f t="shared" si="83"/>
        <v/>
      </c>
      <c r="U276" s="83" t="str">
        <f t="shared" si="90"/>
        <v/>
      </c>
      <c r="V276" s="83" t="str">
        <f t="shared" si="91"/>
        <v/>
      </c>
      <c r="W276" s="83" t="e">
        <f t="shared" si="84"/>
        <v>#VALUE!</v>
      </c>
      <c r="X276" s="83" t="str">
        <f t="shared" si="85"/>
        <v/>
      </c>
      <c r="Y276" s="83" t="str">
        <f t="shared" si="78"/>
        <v/>
      </c>
      <c r="Z276" s="83" t="str">
        <f t="shared" si="86"/>
        <v/>
      </c>
      <c r="AA276" s="83" t="str">
        <f t="shared" si="87"/>
        <v/>
      </c>
      <c r="AB276" s="83" t="str">
        <f t="shared" si="88"/>
        <v/>
      </c>
      <c r="AC276" s="72"/>
      <c r="AD276" s="73"/>
      <c r="AE276" s="73"/>
    </row>
    <row r="277" spans="1:31" x14ac:dyDescent="0.25">
      <c r="A277" s="72"/>
      <c r="B277" s="52"/>
      <c r="C277" s="52"/>
      <c r="D277" s="52"/>
      <c r="E277" s="52"/>
      <c r="F277" s="52"/>
      <c r="G277" s="52"/>
      <c r="H277" s="52"/>
      <c r="I277" s="83" t="str">
        <f t="shared" si="73"/>
        <v/>
      </c>
      <c r="J277" s="76" t="str">
        <f t="shared" si="76"/>
        <v/>
      </c>
      <c r="K277" s="76" t="str">
        <f>IF(J277="","",IF(#REF!-J277&lt;=$C$10/IF($A$12=1,1,10),"ABOVE",IF(#REF!-J277&lt;=($C$14+$C$10/IF($A$12=1,1,10)),"CHAM","BELOW")))</f>
        <v/>
      </c>
      <c r="L277" s="76" t="str">
        <f t="shared" si="77"/>
        <v/>
      </c>
      <c r="M277" s="83" t="str">
        <f t="shared" si="74"/>
        <v/>
      </c>
      <c r="N277" s="83" t="str">
        <f t="shared" si="75"/>
        <v/>
      </c>
      <c r="O277" s="83" t="str">
        <f t="shared" si="80"/>
        <v/>
      </c>
      <c r="P277" s="76" t="str">
        <f t="shared" si="89"/>
        <v/>
      </c>
      <c r="Q277" s="76" t="str">
        <f t="shared" si="81"/>
        <v/>
      </c>
      <c r="R277" s="76" t="str">
        <f t="shared" si="79"/>
        <v/>
      </c>
      <c r="S277" s="83" t="str">
        <f t="shared" si="82"/>
        <v/>
      </c>
      <c r="T277" s="83" t="str">
        <f t="shared" si="83"/>
        <v/>
      </c>
      <c r="U277" s="83" t="str">
        <f t="shared" si="90"/>
        <v/>
      </c>
      <c r="V277" s="83" t="str">
        <f t="shared" si="91"/>
        <v/>
      </c>
      <c r="W277" s="83" t="e">
        <f t="shared" si="84"/>
        <v>#VALUE!</v>
      </c>
      <c r="X277" s="83" t="str">
        <f t="shared" si="85"/>
        <v/>
      </c>
      <c r="Y277" s="83" t="str">
        <f t="shared" si="78"/>
        <v/>
      </c>
      <c r="Z277" s="83" t="str">
        <f t="shared" si="86"/>
        <v/>
      </c>
      <c r="AA277" s="83" t="str">
        <f t="shared" si="87"/>
        <v/>
      </c>
      <c r="AB277" s="83" t="str">
        <f t="shared" si="88"/>
        <v/>
      </c>
      <c r="AC277" s="72"/>
      <c r="AD277" s="73"/>
      <c r="AE277" s="73"/>
    </row>
    <row r="278" spans="1:31" x14ac:dyDescent="0.25">
      <c r="A278" s="72"/>
      <c r="B278" s="52"/>
      <c r="C278" s="52"/>
      <c r="D278" s="52"/>
      <c r="E278" s="52"/>
      <c r="F278" s="52"/>
      <c r="G278" s="52"/>
      <c r="H278" s="52"/>
      <c r="I278" s="83" t="str">
        <f t="shared" si="73"/>
        <v/>
      </c>
      <c r="J278" s="76" t="str">
        <f t="shared" si="76"/>
        <v/>
      </c>
      <c r="K278" s="76" t="str">
        <f>IF(J278="","",IF(#REF!-J278&lt;=$C$10/IF($A$12=1,1,10),"ABOVE",IF(#REF!-J278&lt;=($C$14+$C$10/IF($A$12=1,1,10)),"CHAM","BELOW")))</f>
        <v/>
      </c>
      <c r="L278" s="76" t="str">
        <f t="shared" si="77"/>
        <v/>
      </c>
      <c r="M278" s="83" t="str">
        <f t="shared" si="74"/>
        <v/>
      </c>
      <c r="N278" s="83" t="str">
        <f t="shared" si="75"/>
        <v/>
      </c>
      <c r="O278" s="83" t="str">
        <f t="shared" si="80"/>
        <v/>
      </c>
      <c r="P278" s="76" t="str">
        <f t="shared" si="89"/>
        <v/>
      </c>
      <c r="Q278" s="76" t="str">
        <f t="shared" si="81"/>
        <v/>
      </c>
      <c r="R278" s="76" t="str">
        <f t="shared" si="79"/>
        <v/>
      </c>
      <c r="S278" s="83" t="str">
        <f t="shared" si="82"/>
        <v/>
      </c>
      <c r="T278" s="83" t="str">
        <f t="shared" si="83"/>
        <v/>
      </c>
      <c r="U278" s="83" t="str">
        <f t="shared" si="90"/>
        <v/>
      </c>
      <c r="V278" s="83" t="str">
        <f t="shared" si="91"/>
        <v/>
      </c>
      <c r="W278" s="83" t="e">
        <f t="shared" si="84"/>
        <v>#VALUE!</v>
      </c>
      <c r="X278" s="83" t="str">
        <f t="shared" si="85"/>
        <v/>
      </c>
      <c r="Y278" s="83" t="str">
        <f t="shared" si="78"/>
        <v/>
      </c>
      <c r="Z278" s="83" t="str">
        <f t="shared" si="86"/>
        <v/>
      </c>
      <c r="AA278" s="83" t="str">
        <f t="shared" si="87"/>
        <v/>
      </c>
      <c r="AB278" s="83" t="str">
        <f t="shared" si="88"/>
        <v/>
      </c>
      <c r="AC278" s="72"/>
      <c r="AD278" s="73"/>
      <c r="AE278" s="73"/>
    </row>
    <row r="279" spans="1:31" x14ac:dyDescent="0.25">
      <c r="A279" s="72"/>
      <c r="B279" s="52"/>
      <c r="C279" s="52"/>
      <c r="D279" s="52"/>
      <c r="E279" s="52"/>
      <c r="F279" s="52"/>
      <c r="G279" s="52"/>
      <c r="H279" s="52"/>
      <c r="I279" s="83" t="str">
        <f t="shared" si="73"/>
        <v/>
      </c>
      <c r="J279" s="76" t="str">
        <f t="shared" si="76"/>
        <v/>
      </c>
      <c r="K279" s="76" t="str">
        <f>IF(J279="","",IF(#REF!-J279&lt;=$C$10/IF($A$12=1,1,10),"ABOVE",IF(#REF!-J279&lt;=($C$14+$C$10/IF($A$12=1,1,10)),"CHAM","BELOW")))</f>
        <v/>
      </c>
      <c r="L279" s="76" t="str">
        <f t="shared" si="77"/>
        <v/>
      </c>
      <c r="M279" s="83" t="str">
        <f t="shared" si="74"/>
        <v/>
      </c>
      <c r="N279" s="83" t="str">
        <f t="shared" si="75"/>
        <v/>
      </c>
      <c r="O279" s="83" t="str">
        <f t="shared" si="80"/>
        <v/>
      </c>
      <c r="P279" s="76" t="str">
        <f t="shared" si="89"/>
        <v/>
      </c>
      <c r="Q279" s="76" t="str">
        <f t="shared" si="81"/>
        <v/>
      </c>
      <c r="R279" s="76" t="str">
        <f t="shared" si="79"/>
        <v/>
      </c>
      <c r="S279" s="83" t="str">
        <f t="shared" si="82"/>
        <v/>
      </c>
      <c r="T279" s="83" t="str">
        <f t="shared" si="83"/>
        <v/>
      </c>
      <c r="U279" s="83" t="str">
        <f t="shared" si="90"/>
        <v/>
      </c>
      <c r="V279" s="83" t="str">
        <f t="shared" si="91"/>
        <v/>
      </c>
      <c r="W279" s="83" t="e">
        <f t="shared" si="84"/>
        <v>#VALUE!</v>
      </c>
      <c r="X279" s="83" t="str">
        <f t="shared" si="85"/>
        <v/>
      </c>
      <c r="Y279" s="83" t="str">
        <f t="shared" si="78"/>
        <v/>
      </c>
      <c r="Z279" s="83" t="str">
        <f t="shared" si="86"/>
        <v/>
      </c>
      <c r="AA279" s="83" t="str">
        <f t="shared" si="87"/>
        <v/>
      </c>
      <c r="AB279" s="83" t="str">
        <f t="shared" si="88"/>
        <v/>
      </c>
      <c r="AC279" s="72"/>
      <c r="AD279" s="73"/>
      <c r="AE279" s="73"/>
    </row>
    <row r="280" spans="1:31" x14ac:dyDescent="0.25">
      <c r="A280" s="72"/>
      <c r="B280" s="52"/>
      <c r="C280" s="52"/>
      <c r="D280" s="52"/>
      <c r="E280" s="52"/>
      <c r="F280" s="52"/>
      <c r="G280" s="52"/>
      <c r="H280" s="52"/>
      <c r="I280" s="83" t="str">
        <f t="shared" si="73"/>
        <v/>
      </c>
      <c r="J280" s="76" t="str">
        <f t="shared" si="76"/>
        <v/>
      </c>
      <c r="K280" s="76" t="str">
        <f>IF(J280="","",IF(#REF!-J280&lt;=$C$10/IF($A$12=1,1,10),"ABOVE",IF(#REF!-J280&lt;=($C$14+$C$10/IF($A$12=1,1,10)),"CHAM","BELOW")))</f>
        <v/>
      </c>
      <c r="L280" s="76" t="str">
        <f t="shared" si="77"/>
        <v/>
      </c>
      <c r="M280" s="83" t="str">
        <f t="shared" si="74"/>
        <v/>
      </c>
      <c r="N280" s="83" t="str">
        <f t="shared" si="75"/>
        <v/>
      </c>
      <c r="O280" s="83" t="str">
        <f t="shared" si="80"/>
        <v/>
      </c>
      <c r="P280" s="76" t="str">
        <f t="shared" si="89"/>
        <v/>
      </c>
      <c r="Q280" s="76" t="str">
        <f t="shared" si="81"/>
        <v/>
      </c>
      <c r="R280" s="76" t="str">
        <f t="shared" si="79"/>
        <v/>
      </c>
      <c r="S280" s="83" t="str">
        <f t="shared" si="82"/>
        <v/>
      </c>
      <c r="T280" s="83" t="str">
        <f t="shared" si="83"/>
        <v/>
      </c>
      <c r="U280" s="83" t="str">
        <f t="shared" si="90"/>
        <v/>
      </c>
      <c r="V280" s="83" t="str">
        <f t="shared" si="91"/>
        <v/>
      </c>
      <c r="W280" s="83" t="e">
        <f t="shared" si="84"/>
        <v>#VALUE!</v>
      </c>
      <c r="X280" s="83" t="str">
        <f t="shared" si="85"/>
        <v/>
      </c>
      <c r="Y280" s="83" t="str">
        <f t="shared" si="78"/>
        <v/>
      </c>
      <c r="Z280" s="83" t="str">
        <f t="shared" si="86"/>
        <v/>
      </c>
      <c r="AA280" s="83" t="str">
        <f t="shared" si="87"/>
        <v/>
      </c>
      <c r="AB280" s="83" t="str">
        <f t="shared" si="88"/>
        <v/>
      </c>
      <c r="AC280" s="72"/>
      <c r="AD280" s="73"/>
      <c r="AE280" s="73"/>
    </row>
    <row r="281" spans="1:31" x14ac:dyDescent="0.25">
      <c r="A281" s="72"/>
      <c r="B281" s="52"/>
      <c r="C281" s="52"/>
      <c r="D281" s="52"/>
      <c r="E281" s="52"/>
      <c r="F281" s="52"/>
      <c r="G281" s="52"/>
      <c r="H281" s="52"/>
      <c r="I281" s="83" t="str">
        <f t="shared" si="73"/>
        <v/>
      </c>
      <c r="J281" s="76" t="str">
        <f t="shared" si="76"/>
        <v/>
      </c>
      <c r="K281" s="76" t="str">
        <f>IF(J281="","",IF(#REF!-J281&lt;=$C$10/IF($A$12=1,1,10),"ABOVE",IF(#REF!-J281&lt;=($C$14+$C$10/IF($A$12=1,1,10)),"CHAM","BELOW")))</f>
        <v/>
      </c>
      <c r="L281" s="76" t="str">
        <f t="shared" si="77"/>
        <v/>
      </c>
      <c r="M281" s="83" t="str">
        <f t="shared" si="74"/>
        <v/>
      </c>
      <c r="N281" s="83" t="str">
        <f t="shared" si="75"/>
        <v/>
      </c>
      <c r="O281" s="83" t="str">
        <f t="shared" si="80"/>
        <v/>
      </c>
      <c r="P281" s="76" t="str">
        <f t="shared" si="89"/>
        <v/>
      </c>
      <c r="Q281" s="76" t="str">
        <f t="shared" si="81"/>
        <v/>
      </c>
      <c r="R281" s="76" t="str">
        <f t="shared" si="79"/>
        <v/>
      </c>
      <c r="S281" s="83" t="str">
        <f t="shared" si="82"/>
        <v/>
      </c>
      <c r="T281" s="83" t="str">
        <f t="shared" si="83"/>
        <v/>
      </c>
      <c r="U281" s="83" t="str">
        <f t="shared" si="90"/>
        <v/>
      </c>
      <c r="V281" s="83" t="str">
        <f t="shared" si="91"/>
        <v/>
      </c>
      <c r="W281" s="83" t="e">
        <f t="shared" si="84"/>
        <v>#VALUE!</v>
      </c>
      <c r="X281" s="83" t="str">
        <f t="shared" si="85"/>
        <v/>
      </c>
      <c r="Y281" s="83" t="str">
        <f t="shared" si="78"/>
        <v/>
      </c>
      <c r="Z281" s="83" t="str">
        <f t="shared" si="86"/>
        <v/>
      </c>
      <c r="AA281" s="83" t="str">
        <f t="shared" si="87"/>
        <v/>
      </c>
      <c r="AB281" s="83" t="str">
        <f t="shared" si="88"/>
        <v/>
      </c>
      <c r="AC281" s="72"/>
      <c r="AD281" s="73"/>
      <c r="AE281" s="73"/>
    </row>
    <row r="282" spans="1:31" x14ac:dyDescent="0.25">
      <c r="A282" s="72"/>
      <c r="B282" s="52"/>
      <c r="C282" s="52"/>
      <c r="D282" s="52"/>
      <c r="E282" s="52"/>
      <c r="F282" s="52"/>
      <c r="G282" s="52"/>
      <c r="H282" s="52"/>
      <c r="I282" s="83" t="str">
        <f t="shared" si="73"/>
        <v/>
      </c>
      <c r="J282" s="76" t="str">
        <f t="shared" si="76"/>
        <v/>
      </c>
      <c r="K282" s="76" t="str">
        <f>IF(J282="","",IF(#REF!-J282&lt;=$C$10/IF($A$12=1,1,10),"ABOVE",IF(#REF!-J282&lt;=($C$14+$C$10/IF($A$12=1,1,10)),"CHAM","BELOW")))</f>
        <v/>
      </c>
      <c r="L282" s="76" t="str">
        <f t="shared" si="77"/>
        <v/>
      </c>
      <c r="M282" s="83" t="str">
        <f t="shared" si="74"/>
        <v/>
      </c>
      <c r="N282" s="83" t="str">
        <f t="shared" si="75"/>
        <v/>
      </c>
      <c r="O282" s="83" t="str">
        <f t="shared" si="80"/>
        <v/>
      </c>
      <c r="P282" s="76" t="str">
        <f t="shared" si="89"/>
        <v/>
      </c>
      <c r="Q282" s="76" t="str">
        <f t="shared" si="81"/>
        <v/>
      </c>
      <c r="R282" s="76" t="str">
        <f t="shared" si="79"/>
        <v/>
      </c>
      <c r="S282" s="83" t="str">
        <f t="shared" si="82"/>
        <v/>
      </c>
      <c r="T282" s="83" t="str">
        <f t="shared" si="83"/>
        <v/>
      </c>
      <c r="U282" s="83" t="str">
        <f t="shared" si="90"/>
        <v/>
      </c>
      <c r="V282" s="83" t="str">
        <f t="shared" si="91"/>
        <v/>
      </c>
      <c r="W282" s="83" t="e">
        <f t="shared" si="84"/>
        <v>#VALUE!</v>
      </c>
      <c r="X282" s="83" t="str">
        <f t="shared" si="85"/>
        <v/>
      </c>
      <c r="Y282" s="83" t="str">
        <f t="shared" si="78"/>
        <v/>
      </c>
      <c r="Z282" s="83" t="str">
        <f t="shared" si="86"/>
        <v/>
      </c>
      <c r="AA282" s="83" t="str">
        <f t="shared" si="87"/>
        <v/>
      </c>
      <c r="AB282" s="83" t="str">
        <f t="shared" si="88"/>
        <v/>
      </c>
      <c r="AC282" s="72"/>
      <c r="AD282" s="73"/>
      <c r="AE282" s="73"/>
    </row>
    <row r="283" spans="1:31" x14ac:dyDescent="0.25">
      <c r="A283" s="72"/>
      <c r="B283" s="52"/>
      <c r="C283" s="52"/>
      <c r="D283" s="52"/>
      <c r="E283" s="52"/>
      <c r="F283" s="52"/>
      <c r="G283" s="52"/>
      <c r="H283" s="52"/>
      <c r="I283" s="83" t="str">
        <f t="shared" si="73"/>
        <v/>
      </c>
      <c r="J283" s="76" t="str">
        <f t="shared" si="76"/>
        <v/>
      </c>
      <c r="K283" s="76" t="str">
        <f>IF(J283="","",IF(#REF!-J283&lt;=$C$10/IF($A$12=1,1,10),"ABOVE",IF(#REF!-J283&lt;=($C$14+$C$10/IF($A$12=1,1,10)),"CHAM","BELOW")))</f>
        <v/>
      </c>
      <c r="L283" s="76" t="str">
        <f t="shared" si="77"/>
        <v/>
      </c>
      <c r="M283" s="83" t="str">
        <f t="shared" si="74"/>
        <v/>
      </c>
      <c r="N283" s="83" t="str">
        <f t="shared" si="75"/>
        <v/>
      </c>
      <c r="O283" s="83" t="str">
        <f t="shared" si="80"/>
        <v/>
      </c>
      <c r="P283" s="76" t="str">
        <f t="shared" si="89"/>
        <v/>
      </c>
      <c r="Q283" s="76" t="str">
        <f t="shared" si="81"/>
        <v/>
      </c>
      <c r="R283" s="76" t="str">
        <f t="shared" si="79"/>
        <v/>
      </c>
      <c r="S283" s="83" t="str">
        <f t="shared" si="82"/>
        <v/>
      </c>
      <c r="T283" s="83" t="str">
        <f t="shared" si="83"/>
        <v/>
      </c>
      <c r="U283" s="83" t="str">
        <f t="shared" si="90"/>
        <v/>
      </c>
      <c r="V283" s="83" t="str">
        <f t="shared" si="91"/>
        <v/>
      </c>
      <c r="W283" s="83" t="e">
        <f t="shared" si="84"/>
        <v>#VALUE!</v>
      </c>
      <c r="X283" s="83" t="str">
        <f t="shared" si="85"/>
        <v/>
      </c>
      <c r="Y283" s="83" t="str">
        <f t="shared" si="78"/>
        <v/>
      </c>
      <c r="Z283" s="83" t="str">
        <f t="shared" si="86"/>
        <v/>
      </c>
      <c r="AA283" s="83" t="str">
        <f t="shared" si="87"/>
        <v/>
      </c>
      <c r="AB283" s="83" t="str">
        <f t="shared" si="88"/>
        <v/>
      </c>
      <c r="AC283" s="72"/>
      <c r="AD283" s="73"/>
      <c r="AE283" s="73"/>
    </row>
    <row r="284" spans="1:31" x14ac:dyDescent="0.25">
      <c r="A284" s="72"/>
      <c r="B284" s="52"/>
      <c r="C284" s="52"/>
      <c r="D284" s="52"/>
      <c r="E284" s="52"/>
      <c r="F284" s="52"/>
      <c r="G284" s="52"/>
      <c r="H284" s="52"/>
      <c r="I284" s="83" t="str">
        <f t="shared" si="73"/>
        <v/>
      </c>
      <c r="J284" s="76" t="str">
        <f t="shared" si="76"/>
        <v/>
      </c>
      <c r="K284" s="76" t="str">
        <f>IF(J284="","",IF(#REF!-J284&lt;=$C$10/IF($A$12=1,1,10),"ABOVE",IF(#REF!-J284&lt;=($C$14+$C$10/IF($A$12=1,1,10)),"CHAM","BELOW")))</f>
        <v/>
      </c>
      <c r="L284" s="76" t="str">
        <f t="shared" si="77"/>
        <v/>
      </c>
      <c r="M284" s="83" t="str">
        <f t="shared" si="74"/>
        <v/>
      </c>
      <c r="N284" s="83" t="str">
        <f t="shared" si="75"/>
        <v/>
      </c>
      <c r="O284" s="83" t="str">
        <f t="shared" si="80"/>
        <v/>
      </c>
      <c r="P284" s="76" t="str">
        <f t="shared" si="89"/>
        <v/>
      </c>
      <c r="Q284" s="76" t="str">
        <f t="shared" si="81"/>
        <v/>
      </c>
      <c r="R284" s="76" t="str">
        <f t="shared" si="79"/>
        <v/>
      </c>
      <c r="S284" s="83" t="str">
        <f t="shared" si="82"/>
        <v/>
      </c>
      <c r="T284" s="83" t="str">
        <f t="shared" si="83"/>
        <v/>
      </c>
      <c r="U284" s="83" t="str">
        <f t="shared" si="90"/>
        <v/>
      </c>
      <c r="V284" s="83" t="str">
        <f t="shared" si="91"/>
        <v/>
      </c>
      <c r="W284" s="83" t="e">
        <f t="shared" si="84"/>
        <v>#VALUE!</v>
      </c>
      <c r="X284" s="83" t="str">
        <f t="shared" si="85"/>
        <v/>
      </c>
      <c r="Y284" s="83" t="str">
        <f t="shared" si="78"/>
        <v/>
      </c>
      <c r="Z284" s="83" t="str">
        <f t="shared" si="86"/>
        <v/>
      </c>
      <c r="AA284" s="83" t="str">
        <f t="shared" si="87"/>
        <v/>
      </c>
      <c r="AB284" s="83" t="str">
        <f t="shared" si="88"/>
        <v/>
      </c>
      <c r="AC284" s="72"/>
      <c r="AD284" s="73"/>
      <c r="AE284" s="73"/>
    </row>
    <row r="285" spans="1:31" x14ac:dyDescent="0.25">
      <c r="A285" s="72"/>
      <c r="B285" s="52"/>
      <c r="C285" s="52"/>
      <c r="D285" s="52"/>
      <c r="E285" s="52"/>
      <c r="F285" s="52"/>
      <c r="G285" s="52"/>
      <c r="H285" s="52"/>
      <c r="I285" s="83" t="str">
        <f t="shared" si="73"/>
        <v/>
      </c>
      <c r="J285" s="76" t="str">
        <f t="shared" si="76"/>
        <v/>
      </c>
      <c r="K285" s="76" t="str">
        <f>IF(J285="","",IF(#REF!-J285&lt;=$C$10/IF($A$12=1,1,10),"ABOVE",IF(#REF!-J285&lt;=($C$14+$C$10/IF($A$12=1,1,10)),"CHAM","BELOW")))</f>
        <v/>
      </c>
      <c r="L285" s="76" t="str">
        <f t="shared" si="77"/>
        <v/>
      </c>
      <c r="M285" s="83" t="str">
        <f t="shared" si="74"/>
        <v/>
      </c>
      <c r="N285" s="83" t="str">
        <f t="shared" si="75"/>
        <v/>
      </c>
      <c r="O285" s="83" t="str">
        <f t="shared" si="80"/>
        <v/>
      </c>
      <c r="P285" s="76" t="str">
        <f t="shared" si="89"/>
        <v/>
      </c>
      <c r="Q285" s="76" t="str">
        <f t="shared" si="81"/>
        <v/>
      </c>
      <c r="R285" s="76" t="str">
        <f t="shared" si="79"/>
        <v/>
      </c>
      <c r="S285" s="83" t="str">
        <f t="shared" si="82"/>
        <v/>
      </c>
      <c r="T285" s="83" t="str">
        <f t="shared" si="83"/>
        <v/>
      </c>
      <c r="U285" s="83" t="str">
        <f t="shared" si="90"/>
        <v/>
      </c>
      <c r="V285" s="83" t="str">
        <f t="shared" si="91"/>
        <v/>
      </c>
      <c r="W285" s="83" t="e">
        <f t="shared" si="84"/>
        <v>#VALUE!</v>
      </c>
      <c r="X285" s="83" t="str">
        <f t="shared" si="85"/>
        <v/>
      </c>
      <c r="Y285" s="83" t="str">
        <f t="shared" si="78"/>
        <v/>
      </c>
      <c r="Z285" s="83" t="str">
        <f t="shared" si="86"/>
        <v/>
      </c>
      <c r="AA285" s="83" t="str">
        <f t="shared" si="87"/>
        <v/>
      </c>
      <c r="AB285" s="83" t="str">
        <f t="shared" si="88"/>
        <v/>
      </c>
      <c r="AC285" s="72"/>
      <c r="AD285" s="73"/>
      <c r="AE285" s="73"/>
    </row>
    <row r="286" spans="1:31" x14ac:dyDescent="0.25">
      <c r="A286" s="72"/>
      <c r="B286" s="52"/>
      <c r="C286" s="52"/>
      <c r="D286" s="52"/>
      <c r="E286" s="52"/>
      <c r="F286" s="52"/>
      <c r="G286" s="52"/>
      <c r="H286" s="52"/>
      <c r="I286" s="83" t="str">
        <f t="shared" si="73"/>
        <v/>
      </c>
      <c r="J286" s="76" t="str">
        <f t="shared" si="76"/>
        <v/>
      </c>
      <c r="K286" s="76" t="str">
        <f>IF(J286="","",IF(#REF!-J286&lt;=$C$10/IF($A$12=1,1,10),"ABOVE",IF(#REF!-J286&lt;=($C$14+$C$10/IF($A$12=1,1,10)),"CHAM","BELOW")))</f>
        <v/>
      </c>
      <c r="L286" s="76" t="str">
        <f t="shared" si="77"/>
        <v/>
      </c>
      <c r="M286" s="83" t="str">
        <f t="shared" si="74"/>
        <v/>
      </c>
      <c r="N286" s="83" t="str">
        <f t="shared" si="75"/>
        <v/>
      </c>
      <c r="O286" s="83" t="str">
        <f t="shared" si="80"/>
        <v/>
      </c>
      <c r="P286" s="76" t="str">
        <f t="shared" si="89"/>
        <v/>
      </c>
      <c r="Q286" s="76" t="str">
        <f t="shared" si="81"/>
        <v/>
      </c>
      <c r="R286" s="76" t="str">
        <f t="shared" si="79"/>
        <v/>
      </c>
      <c r="S286" s="83" t="str">
        <f t="shared" si="82"/>
        <v/>
      </c>
      <c r="T286" s="83" t="str">
        <f t="shared" si="83"/>
        <v/>
      </c>
      <c r="U286" s="83" t="str">
        <f t="shared" si="90"/>
        <v/>
      </c>
      <c r="V286" s="83" t="str">
        <f t="shared" si="91"/>
        <v/>
      </c>
      <c r="W286" s="83" t="e">
        <f t="shared" si="84"/>
        <v>#VALUE!</v>
      </c>
      <c r="X286" s="83" t="str">
        <f t="shared" si="85"/>
        <v/>
      </c>
      <c r="Y286" s="83" t="str">
        <f t="shared" si="78"/>
        <v/>
      </c>
      <c r="Z286" s="83" t="str">
        <f t="shared" si="86"/>
        <v/>
      </c>
      <c r="AA286" s="83" t="str">
        <f t="shared" si="87"/>
        <v/>
      </c>
      <c r="AB286" s="83" t="str">
        <f t="shared" si="88"/>
        <v/>
      </c>
      <c r="AC286" s="72"/>
      <c r="AD286" s="73"/>
      <c r="AE286" s="73"/>
    </row>
    <row r="287" spans="1:31" x14ac:dyDescent="0.25">
      <c r="A287" s="72"/>
      <c r="B287" s="52"/>
      <c r="C287" s="52"/>
      <c r="D287" s="52"/>
      <c r="E287" s="52"/>
      <c r="F287" s="52"/>
      <c r="G287" s="52"/>
      <c r="H287" s="52"/>
      <c r="I287" s="83" t="str">
        <f t="shared" si="73"/>
        <v/>
      </c>
      <c r="J287" s="76" t="str">
        <f t="shared" si="76"/>
        <v/>
      </c>
      <c r="K287" s="76" t="str">
        <f>IF(J287="","",IF(#REF!-J287&lt;=$C$10/IF($A$12=1,1,10),"ABOVE",IF(#REF!-J287&lt;=($C$14+$C$10/IF($A$12=1,1,10)),"CHAM","BELOW")))</f>
        <v/>
      </c>
      <c r="L287" s="76" t="str">
        <f t="shared" si="77"/>
        <v/>
      </c>
      <c r="M287" s="83" t="str">
        <f t="shared" si="74"/>
        <v/>
      </c>
      <c r="N287" s="83" t="str">
        <f t="shared" si="75"/>
        <v/>
      </c>
      <c r="O287" s="83" t="str">
        <f t="shared" si="80"/>
        <v/>
      </c>
      <c r="P287" s="76" t="str">
        <f t="shared" si="89"/>
        <v/>
      </c>
      <c r="Q287" s="76" t="str">
        <f t="shared" si="81"/>
        <v/>
      </c>
      <c r="R287" s="76" t="str">
        <f t="shared" si="79"/>
        <v/>
      </c>
      <c r="S287" s="83" t="str">
        <f t="shared" si="82"/>
        <v/>
      </c>
      <c r="T287" s="83" t="str">
        <f t="shared" si="83"/>
        <v/>
      </c>
      <c r="U287" s="83" t="str">
        <f t="shared" si="90"/>
        <v/>
      </c>
      <c r="V287" s="83" t="str">
        <f t="shared" si="91"/>
        <v/>
      </c>
      <c r="W287" s="83" t="e">
        <f t="shared" si="84"/>
        <v>#VALUE!</v>
      </c>
      <c r="X287" s="83" t="str">
        <f t="shared" si="85"/>
        <v/>
      </c>
      <c r="Y287" s="83" t="str">
        <f t="shared" si="78"/>
        <v/>
      </c>
      <c r="Z287" s="83" t="str">
        <f t="shared" si="86"/>
        <v/>
      </c>
      <c r="AA287" s="83" t="str">
        <f t="shared" si="87"/>
        <v/>
      </c>
      <c r="AB287" s="83" t="str">
        <f t="shared" si="88"/>
        <v/>
      </c>
      <c r="AC287" s="72"/>
      <c r="AD287" s="73"/>
      <c r="AE287" s="73"/>
    </row>
    <row r="288" spans="1:31" x14ac:dyDescent="0.25">
      <c r="A288" s="72"/>
      <c r="B288" s="52"/>
      <c r="C288" s="52"/>
      <c r="D288" s="52"/>
      <c r="E288" s="52"/>
      <c r="F288" s="52"/>
      <c r="G288" s="52"/>
      <c r="H288" s="52"/>
      <c r="I288" s="83" t="str">
        <f t="shared" si="73"/>
        <v/>
      </c>
      <c r="J288" s="76" t="str">
        <f t="shared" si="76"/>
        <v/>
      </c>
      <c r="K288" s="76" t="str">
        <f>IF(J288="","",IF(#REF!-J288&lt;=$C$10/IF($A$12=1,1,10),"ABOVE",IF(#REF!-J288&lt;=($C$14+$C$10/IF($A$12=1,1,10)),"CHAM","BELOW")))</f>
        <v/>
      </c>
      <c r="L288" s="76" t="str">
        <f t="shared" si="77"/>
        <v/>
      </c>
      <c r="M288" s="83" t="str">
        <f t="shared" si="74"/>
        <v/>
      </c>
      <c r="N288" s="83" t="str">
        <f t="shared" si="75"/>
        <v/>
      </c>
      <c r="O288" s="83" t="str">
        <f t="shared" si="80"/>
        <v/>
      </c>
      <c r="P288" s="76" t="str">
        <f t="shared" si="89"/>
        <v/>
      </c>
      <c r="Q288" s="76" t="str">
        <f t="shared" si="81"/>
        <v/>
      </c>
      <c r="R288" s="76" t="str">
        <f t="shared" si="79"/>
        <v/>
      </c>
      <c r="S288" s="83" t="str">
        <f t="shared" si="82"/>
        <v/>
      </c>
      <c r="T288" s="83" t="str">
        <f t="shared" si="83"/>
        <v/>
      </c>
      <c r="U288" s="83" t="str">
        <f t="shared" si="90"/>
        <v/>
      </c>
      <c r="V288" s="83" t="str">
        <f t="shared" si="91"/>
        <v/>
      </c>
      <c r="W288" s="83" t="e">
        <f t="shared" si="84"/>
        <v>#VALUE!</v>
      </c>
      <c r="X288" s="83" t="str">
        <f t="shared" si="85"/>
        <v/>
      </c>
      <c r="Y288" s="83" t="str">
        <f t="shared" si="78"/>
        <v/>
      </c>
      <c r="Z288" s="83" t="str">
        <f t="shared" si="86"/>
        <v/>
      </c>
      <c r="AA288" s="83" t="str">
        <f t="shared" si="87"/>
        <v/>
      </c>
      <c r="AB288" s="83" t="str">
        <f t="shared" si="88"/>
        <v/>
      </c>
      <c r="AC288" s="72"/>
      <c r="AD288" s="73"/>
      <c r="AE288" s="73"/>
    </row>
    <row r="289" spans="1:31" x14ac:dyDescent="0.25">
      <c r="A289" s="72"/>
      <c r="B289" s="52"/>
      <c r="C289" s="52"/>
      <c r="D289" s="52"/>
      <c r="E289" s="52"/>
      <c r="F289" s="52"/>
      <c r="G289" s="52"/>
      <c r="H289" s="52"/>
      <c r="I289" s="83" t="str">
        <f t="shared" si="73"/>
        <v/>
      </c>
      <c r="J289" s="76" t="str">
        <f t="shared" si="76"/>
        <v/>
      </c>
      <c r="K289" s="76" t="str">
        <f>IF(J289="","",IF(#REF!-J289&lt;=$C$10/IF($A$12=1,1,10),"ABOVE",IF(#REF!-J289&lt;=($C$14+$C$10/IF($A$12=1,1,10)),"CHAM","BELOW")))</f>
        <v/>
      </c>
      <c r="L289" s="76" t="str">
        <f t="shared" si="77"/>
        <v/>
      </c>
      <c r="M289" s="83" t="str">
        <f t="shared" si="74"/>
        <v/>
      </c>
      <c r="N289" s="83" t="str">
        <f t="shared" si="75"/>
        <v/>
      </c>
      <c r="O289" s="83" t="str">
        <f t="shared" si="80"/>
        <v/>
      </c>
      <c r="P289" s="76" t="str">
        <f t="shared" si="89"/>
        <v/>
      </c>
      <c r="Q289" s="76" t="str">
        <f t="shared" si="81"/>
        <v/>
      </c>
      <c r="R289" s="76" t="str">
        <f t="shared" si="79"/>
        <v/>
      </c>
      <c r="S289" s="83" t="str">
        <f t="shared" si="82"/>
        <v/>
      </c>
      <c r="T289" s="83" t="str">
        <f t="shared" si="83"/>
        <v/>
      </c>
      <c r="U289" s="83" t="str">
        <f t="shared" si="90"/>
        <v/>
      </c>
      <c r="V289" s="83" t="str">
        <f t="shared" si="91"/>
        <v/>
      </c>
      <c r="W289" s="83" t="e">
        <f t="shared" si="84"/>
        <v>#VALUE!</v>
      </c>
      <c r="X289" s="83" t="str">
        <f t="shared" si="85"/>
        <v/>
      </c>
      <c r="Y289" s="83" t="str">
        <f t="shared" si="78"/>
        <v/>
      </c>
      <c r="Z289" s="83" t="str">
        <f t="shared" si="86"/>
        <v/>
      </c>
      <c r="AA289" s="83" t="str">
        <f t="shared" si="87"/>
        <v/>
      </c>
      <c r="AB289" s="83" t="str">
        <f t="shared" si="88"/>
        <v/>
      </c>
      <c r="AC289" s="72"/>
      <c r="AD289" s="73"/>
      <c r="AE289" s="73"/>
    </row>
    <row r="290" spans="1:31" x14ac:dyDescent="0.25">
      <c r="A290" s="72"/>
      <c r="B290" s="52"/>
      <c r="C290" s="52"/>
      <c r="D290" s="52"/>
      <c r="E290" s="52"/>
      <c r="F290" s="52"/>
      <c r="G290" s="52"/>
      <c r="H290" s="52"/>
      <c r="I290" s="83" t="str">
        <f t="shared" si="73"/>
        <v/>
      </c>
      <c r="J290" s="76" t="str">
        <f t="shared" si="76"/>
        <v/>
      </c>
      <c r="K290" s="76" t="str">
        <f>IF(J290="","",IF(#REF!-J290&lt;=$C$10/IF($A$12=1,1,10),"ABOVE",IF(#REF!-J290&lt;=($C$14+$C$10/IF($A$12=1,1,10)),"CHAM","BELOW")))</f>
        <v/>
      </c>
      <c r="L290" s="76" t="str">
        <f t="shared" si="77"/>
        <v/>
      </c>
      <c r="M290" s="83" t="str">
        <f t="shared" si="74"/>
        <v/>
      </c>
      <c r="N290" s="83" t="str">
        <f t="shared" si="75"/>
        <v/>
      </c>
      <c r="O290" s="83" t="str">
        <f t="shared" si="80"/>
        <v/>
      </c>
      <c r="P290" s="76" t="str">
        <f t="shared" si="89"/>
        <v/>
      </c>
      <c r="Q290" s="76" t="str">
        <f t="shared" si="81"/>
        <v/>
      </c>
      <c r="R290" s="76" t="str">
        <f t="shared" si="79"/>
        <v/>
      </c>
      <c r="S290" s="83" t="str">
        <f t="shared" si="82"/>
        <v/>
      </c>
      <c r="T290" s="83" t="str">
        <f t="shared" si="83"/>
        <v/>
      </c>
      <c r="U290" s="83" t="str">
        <f t="shared" si="90"/>
        <v/>
      </c>
      <c r="V290" s="83" t="str">
        <f t="shared" si="91"/>
        <v/>
      </c>
      <c r="W290" s="83" t="e">
        <f t="shared" si="84"/>
        <v>#VALUE!</v>
      </c>
      <c r="X290" s="83" t="str">
        <f t="shared" si="85"/>
        <v/>
      </c>
      <c r="Y290" s="83" t="str">
        <f t="shared" si="78"/>
        <v/>
      </c>
      <c r="Z290" s="83" t="str">
        <f t="shared" si="86"/>
        <v/>
      </c>
      <c r="AA290" s="83" t="str">
        <f t="shared" si="87"/>
        <v/>
      </c>
      <c r="AB290" s="83" t="str">
        <f t="shared" si="88"/>
        <v/>
      </c>
      <c r="AC290" s="72"/>
      <c r="AD290" s="73"/>
      <c r="AE290" s="73"/>
    </row>
    <row r="291" spans="1:31" x14ac:dyDescent="0.25">
      <c r="A291" s="72"/>
      <c r="B291" s="52"/>
      <c r="C291" s="52"/>
      <c r="D291" s="52"/>
      <c r="E291" s="52"/>
      <c r="F291" s="52"/>
      <c r="G291" s="52"/>
      <c r="H291" s="52"/>
      <c r="I291" s="83" t="str">
        <f t="shared" si="73"/>
        <v/>
      </c>
      <c r="J291" s="76" t="str">
        <f t="shared" si="76"/>
        <v/>
      </c>
      <c r="K291" s="76" t="str">
        <f>IF(J291="","",IF(#REF!-J291&lt;=$C$10/IF($A$12=1,1,10),"ABOVE",IF(#REF!-J291&lt;=($C$14+$C$10/IF($A$12=1,1,10)),"CHAM","BELOW")))</f>
        <v/>
      </c>
      <c r="L291" s="76" t="str">
        <f t="shared" si="77"/>
        <v/>
      </c>
      <c r="M291" s="83" t="str">
        <f t="shared" si="74"/>
        <v/>
      </c>
      <c r="N291" s="83" t="str">
        <f t="shared" si="75"/>
        <v/>
      </c>
      <c r="O291" s="83" t="str">
        <f t="shared" si="80"/>
        <v/>
      </c>
      <c r="P291" s="76" t="str">
        <f t="shared" si="89"/>
        <v/>
      </c>
      <c r="Q291" s="76" t="str">
        <f t="shared" si="81"/>
        <v/>
      </c>
      <c r="R291" s="76" t="str">
        <f t="shared" si="79"/>
        <v/>
      </c>
      <c r="S291" s="83" t="str">
        <f t="shared" si="82"/>
        <v/>
      </c>
      <c r="T291" s="83" t="str">
        <f t="shared" si="83"/>
        <v/>
      </c>
      <c r="U291" s="83" t="str">
        <f t="shared" si="90"/>
        <v/>
      </c>
      <c r="V291" s="83" t="str">
        <f t="shared" si="91"/>
        <v/>
      </c>
      <c r="W291" s="83" t="e">
        <f t="shared" si="84"/>
        <v>#VALUE!</v>
      </c>
      <c r="X291" s="83" t="str">
        <f t="shared" si="85"/>
        <v/>
      </c>
      <c r="Y291" s="83" t="str">
        <f t="shared" si="78"/>
        <v/>
      </c>
      <c r="Z291" s="83" t="str">
        <f t="shared" si="86"/>
        <v/>
      </c>
      <c r="AA291" s="83" t="str">
        <f t="shared" si="87"/>
        <v/>
      </c>
      <c r="AB291" s="83" t="str">
        <f t="shared" si="88"/>
        <v/>
      </c>
      <c r="AC291" s="72"/>
      <c r="AD291" s="73"/>
      <c r="AE291" s="73"/>
    </row>
    <row r="292" spans="1:31" x14ac:dyDescent="0.25">
      <c r="A292" s="72"/>
      <c r="B292" s="52"/>
      <c r="C292" s="52"/>
      <c r="D292" s="52"/>
      <c r="E292" s="52"/>
      <c r="F292" s="52"/>
      <c r="G292" s="52"/>
      <c r="H292" s="52"/>
      <c r="I292" s="83" t="str">
        <f t="shared" si="73"/>
        <v/>
      </c>
      <c r="J292" s="76" t="str">
        <f t="shared" si="76"/>
        <v/>
      </c>
      <c r="K292" s="76" t="str">
        <f>IF(J292="","",IF(#REF!-J292&lt;=$C$10/IF($A$12=1,1,10),"ABOVE",IF(#REF!-J292&lt;=($C$14+$C$10/IF($A$12=1,1,10)),"CHAM","BELOW")))</f>
        <v/>
      </c>
      <c r="L292" s="76" t="str">
        <f t="shared" si="77"/>
        <v/>
      </c>
      <c r="M292" s="83" t="str">
        <f t="shared" si="74"/>
        <v/>
      </c>
      <c r="N292" s="83" t="str">
        <f t="shared" si="75"/>
        <v/>
      </c>
      <c r="O292" s="83" t="str">
        <f t="shared" si="80"/>
        <v/>
      </c>
      <c r="P292" s="76" t="str">
        <f t="shared" si="89"/>
        <v/>
      </c>
      <c r="Q292" s="76" t="str">
        <f t="shared" si="81"/>
        <v/>
      </c>
      <c r="R292" s="76" t="str">
        <f t="shared" si="79"/>
        <v/>
      </c>
      <c r="S292" s="83" t="str">
        <f t="shared" si="82"/>
        <v/>
      </c>
      <c r="T292" s="83" t="str">
        <f t="shared" si="83"/>
        <v/>
      </c>
      <c r="U292" s="83" t="str">
        <f t="shared" si="90"/>
        <v/>
      </c>
      <c r="V292" s="83" t="str">
        <f t="shared" si="91"/>
        <v/>
      </c>
      <c r="W292" s="83" t="e">
        <f t="shared" si="84"/>
        <v>#VALUE!</v>
      </c>
      <c r="X292" s="83" t="str">
        <f t="shared" si="85"/>
        <v/>
      </c>
      <c r="Y292" s="83" t="str">
        <f t="shared" si="78"/>
        <v/>
      </c>
      <c r="Z292" s="83" t="str">
        <f t="shared" si="86"/>
        <v/>
      </c>
      <c r="AA292" s="83" t="str">
        <f t="shared" si="87"/>
        <v/>
      </c>
      <c r="AB292" s="83" t="str">
        <f t="shared" si="88"/>
        <v/>
      </c>
      <c r="AC292" s="72"/>
      <c r="AD292" s="73"/>
      <c r="AE292" s="73"/>
    </row>
    <row r="293" spans="1:31" x14ac:dyDescent="0.25">
      <c r="A293" s="72"/>
      <c r="B293" s="52"/>
      <c r="C293" s="52"/>
      <c r="D293" s="52"/>
      <c r="E293" s="52"/>
      <c r="F293" s="52"/>
      <c r="G293" s="52"/>
      <c r="H293" s="52"/>
      <c r="I293" s="83" t="str">
        <f t="shared" si="73"/>
        <v/>
      </c>
      <c r="J293" s="76" t="str">
        <f t="shared" si="76"/>
        <v/>
      </c>
      <c r="K293" s="76" t="str">
        <f>IF(J293="","",IF(#REF!-J293&lt;=$C$10/IF($A$12=1,1,10),"ABOVE",IF(#REF!-J293&lt;=($C$14+$C$10/IF($A$12=1,1,10)),"CHAM","BELOW")))</f>
        <v/>
      </c>
      <c r="L293" s="76" t="str">
        <f t="shared" si="77"/>
        <v/>
      </c>
      <c r="M293" s="83" t="str">
        <f t="shared" si="74"/>
        <v/>
      </c>
      <c r="N293" s="83" t="str">
        <f t="shared" si="75"/>
        <v/>
      </c>
      <c r="O293" s="83" t="str">
        <f t="shared" si="80"/>
        <v/>
      </c>
      <c r="P293" s="76" t="str">
        <f t="shared" si="89"/>
        <v/>
      </c>
      <c r="Q293" s="76" t="str">
        <f t="shared" si="81"/>
        <v/>
      </c>
      <c r="R293" s="76" t="str">
        <f t="shared" si="79"/>
        <v/>
      </c>
      <c r="S293" s="83" t="str">
        <f t="shared" si="82"/>
        <v/>
      </c>
      <c r="T293" s="83" t="str">
        <f t="shared" si="83"/>
        <v/>
      </c>
      <c r="U293" s="83" t="str">
        <f t="shared" si="90"/>
        <v/>
      </c>
      <c r="V293" s="83" t="str">
        <f t="shared" si="91"/>
        <v/>
      </c>
      <c r="W293" s="83" t="e">
        <f t="shared" si="84"/>
        <v>#VALUE!</v>
      </c>
      <c r="X293" s="83" t="str">
        <f t="shared" si="85"/>
        <v/>
      </c>
      <c r="Y293" s="83" t="str">
        <f t="shared" si="78"/>
        <v/>
      </c>
      <c r="Z293" s="83" t="str">
        <f t="shared" si="86"/>
        <v/>
      </c>
      <c r="AA293" s="83" t="str">
        <f t="shared" si="87"/>
        <v/>
      </c>
      <c r="AB293" s="83" t="str">
        <f t="shared" si="88"/>
        <v/>
      </c>
      <c r="AC293" s="72"/>
      <c r="AD293" s="73"/>
      <c r="AE293" s="73"/>
    </row>
    <row r="294" spans="1:31" x14ac:dyDescent="0.25">
      <c r="A294" s="72"/>
      <c r="B294" s="52"/>
      <c r="C294" s="52"/>
      <c r="D294" s="52"/>
      <c r="E294" s="52"/>
      <c r="F294" s="52"/>
      <c r="G294" s="52"/>
      <c r="H294" s="52"/>
      <c r="I294" s="83" t="str">
        <f t="shared" ref="I294:I316" si="92">IF(J294="","",IF(J294=0,$C$8,($C$8+J294/100)))</f>
        <v/>
      </c>
      <c r="J294" s="76" t="str">
        <f t="shared" si="76"/>
        <v/>
      </c>
      <c r="K294" s="76" t="str">
        <f>IF(J294="","",IF(#REF!-J294&lt;=$C$10/IF($A$12=1,1,10),"ABOVE",IF(#REF!-J294&lt;=($C$14+$C$10/IF($A$12=1,1,10)),"CHAM","BELOW")))</f>
        <v/>
      </c>
      <c r="L294" s="76" t="str">
        <f t="shared" si="77"/>
        <v/>
      </c>
      <c r="M294" s="83" t="str">
        <f t="shared" ref="M294:M316" si="93">IF(L294="","",(IF(L294=0,0,VLOOKUP(L294,$B$17:$F$132,IF($C$4="HS180",2,4),FALSE))))</f>
        <v/>
      </c>
      <c r="N294" s="83" t="str">
        <f t="shared" ref="N294:N316" si="94">IF(L294="","",(IF(L294=0,0,VLOOKUP(L294,$B$17:$F$132,IF($C$4="HS180",3,5),FALSE))))</f>
        <v/>
      </c>
      <c r="O294" s="83" t="str">
        <f t="shared" si="80"/>
        <v/>
      </c>
      <c r="P294" s="76" t="str">
        <f t="shared" si="89"/>
        <v/>
      </c>
      <c r="Q294" s="76" t="str">
        <f t="shared" si="81"/>
        <v/>
      </c>
      <c r="R294" s="76" t="str">
        <f t="shared" si="79"/>
        <v/>
      </c>
      <c r="S294" s="83" t="str">
        <f t="shared" si="82"/>
        <v/>
      </c>
      <c r="T294" s="83" t="str">
        <f t="shared" si="83"/>
        <v/>
      </c>
      <c r="U294" s="83" t="str">
        <f t="shared" si="90"/>
        <v/>
      </c>
      <c r="V294" s="83" t="str">
        <f t="shared" si="91"/>
        <v/>
      </c>
      <c r="W294" s="83" t="e">
        <f t="shared" si="84"/>
        <v>#VALUE!</v>
      </c>
      <c r="X294" s="83" t="str">
        <f t="shared" si="85"/>
        <v/>
      </c>
      <c r="Y294" s="83" t="str">
        <f t="shared" si="78"/>
        <v/>
      </c>
      <c r="Z294" s="83" t="str">
        <f t="shared" si="86"/>
        <v/>
      </c>
      <c r="AA294" s="83" t="str">
        <f t="shared" si="87"/>
        <v/>
      </c>
      <c r="AB294" s="83" t="str">
        <f t="shared" si="88"/>
        <v/>
      </c>
      <c r="AC294" s="72"/>
      <c r="AD294" s="73"/>
      <c r="AE294" s="73"/>
    </row>
    <row r="295" spans="1:31" x14ac:dyDescent="0.25">
      <c r="A295" s="72"/>
      <c r="B295" s="52"/>
      <c r="C295" s="52"/>
      <c r="D295" s="52"/>
      <c r="E295" s="52"/>
      <c r="F295" s="52"/>
      <c r="G295" s="52"/>
      <c r="H295" s="52"/>
      <c r="I295" s="83" t="str">
        <f t="shared" si="92"/>
        <v/>
      </c>
      <c r="J295" s="76" t="str">
        <f t="shared" ref="J295:J316" si="95">IFERROR(IF($A$12=1,IF(J294-1&gt;=0, J294-1,""),IF(J294-2.54&gt;=0,J294-2.54,"")),"")</f>
        <v/>
      </c>
      <c r="K295" s="76" t="str">
        <f>IF(J295="","",IF(#REF!-J295&lt;=$C$10/IF($A$12=1,1,10),"ABOVE",IF(#REF!-J295&lt;=($C$14+$C$10/IF($A$12=1,1,10)),"CHAM","BELOW")))</f>
        <v/>
      </c>
      <c r="L295" s="76" t="str">
        <f t="shared" ref="L295:L316" si="96">IF(J295="","",IF(K295="ABOVE",0,IF(K295="BELOW",0,IF(L294&gt;=1,L294+1,1))))</f>
        <v/>
      </c>
      <c r="M295" s="83" t="str">
        <f t="shared" si="93"/>
        <v/>
      </c>
      <c r="N295" s="83" t="str">
        <f t="shared" si="94"/>
        <v/>
      </c>
      <c r="O295" s="83" t="str">
        <f t="shared" si="80"/>
        <v/>
      </c>
      <c r="P295" s="76" t="str">
        <f t="shared" si="89"/>
        <v/>
      </c>
      <c r="Q295" s="76" t="str">
        <f t="shared" si="81"/>
        <v/>
      </c>
      <c r="R295" s="76" t="str">
        <f t="shared" si="79"/>
        <v/>
      </c>
      <c r="S295" s="83" t="str">
        <f t="shared" si="82"/>
        <v/>
      </c>
      <c r="T295" s="83" t="str">
        <f t="shared" si="83"/>
        <v/>
      </c>
      <c r="U295" s="83" t="str">
        <f t="shared" si="90"/>
        <v/>
      </c>
      <c r="V295" s="83" t="str">
        <f t="shared" si="91"/>
        <v/>
      </c>
      <c r="W295" s="83" t="e">
        <f t="shared" si="84"/>
        <v>#VALUE!</v>
      </c>
      <c r="X295" s="83" t="str">
        <f t="shared" si="85"/>
        <v/>
      </c>
      <c r="Y295" s="83" t="str">
        <f t="shared" si="78"/>
        <v/>
      </c>
      <c r="Z295" s="83" t="str">
        <f t="shared" si="86"/>
        <v/>
      </c>
      <c r="AA295" s="83" t="str">
        <f t="shared" si="87"/>
        <v/>
      </c>
      <c r="AB295" s="83" t="str">
        <f t="shared" si="88"/>
        <v/>
      </c>
      <c r="AC295" s="72"/>
      <c r="AD295" s="73"/>
      <c r="AE295" s="73"/>
    </row>
    <row r="296" spans="1:31" x14ac:dyDescent="0.25">
      <c r="A296" s="72"/>
      <c r="B296" s="52"/>
      <c r="C296" s="52"/>
      <c r="D296" s="52"/>
      <c r="E296" s="52"/>
      <c r="F296" s="52"/>
      <c r="G296" s="52"/>
      <c r="H296" s="52"/>
      <c r="I296" s="83" t="str">
        <f t="shared" si="92"/>
        <v/>
      </c>
      <c r="J296" s="76" t="str">
        <f t="shared" si="95"/>
        <v/>
      </c>
      <c r="K296" s="76" t="str">
        <f>IF(J296="","",IF(#REF!-J296&lt;=$C$10/IF($A$12=1,1,10),"ABOVE",IF(#REF!-J296&lt;=($C$14+$C$10/IF($A$12=1,1,10)),"CHAM","BELOW")))</f>
        <v/>
      </c>
      <c r="L296" s="76" t="str">
        <f t="shared" si="96"/>
        <v/>
      </c>
      <c r="M296" s="83" t="str">
        <f t="shared" si="93"/>
        <v/>
      </c>
      <c r="N296" s="83" t="str">
        <f t="shared" si="94"/>
        <v/>
      </c>
      <c r="O296" s="83" t="str">
        <f t="shared" si="80"/>
        <v/>
      </c>
      <c r="P296" s="76" t="str">
        <f t="shared" si="89"/>
        <v/>
      </c>
      <c r="Q296" s="76" t="str">
        <f t="shared" si="81"/>
        <v/>
      </c>
      <c r="R296" s="76" t="str">
        <f t="shared" si="79"/>
        <v/>
      </c>
      <c r="S296" s="83" t="str">
        <f t="shared" si="82"/>
        <v/>
      </c>
      <c r="T296" s="83" t="str">
        <f t="shared" si="83"/>
        <v/>
      </c>
      <c r="U296" s="83" t="str">
        <f t="shared" si="90"/>
        <v/>
      </c>
      <c r="V296" s="83" t="str">
        <f t="shared" si="91"/>
        <v/>
      </c>
      <c r="W296" s="83" t="e">
        <f t="shared" si="84"/>
        <v>#VALUE!</v>
      </c>
      <c r="X296" s="83" t="str">
        <f t="shared" si="85"/>
        <v/>
      </c>
      <c r="Y296" s="83" t="str">
        <f t="shared" si="78"/>
        <v/>
      </c>
      <c r="Z296" s="83" t="str">
        <f t="shared" si="86"/>
        <v/>
      </c>
      <c r="AA296" s="83" t="str">
        <f t="shared" si="87"/>
        <v/>
      </c>
      <c r="AB296" s="83" t="str">
        <f t="shared" si="88"/>
        <v/>
      </c>
      <c r="AC296" s="72"/>
      <c r="AD296" s="73"/>
      <c r="AE296" s="73"/>
    </row>
    <row r="297" spans="1:31" x14ac:dyDescent="0.25">
      <c r="A297" s="72"/>
      <c r="B297" s="52"/>
      <c r="C297" s="52"/>
      <c r="D297" s="52"/>
      <c r="E297" s="52"/>
      <c r="F297" s="52"/>
      <c r="G297" s="52"/>
      <c r="H297" s="52"/>
      <c r="I297" s="83" t="str">
        <f t="shared" si="92"/>
        <v/>
      </c>
      <c r="J297" s="76" t="str">
        <f t="shared" si="95"/>
        <v/>
      </c>
      <c r="K297" s="76" t="str">
        <f>IF(J297="","",IF(#REF!-J297&lt;=$C$10/IF($A$12=1,1,10),"ABOVE",IF(#REF!-J297&lt;=($C$14+$C$10/IF($A$12=1,1,10)),"CHAM","BELOW")))</f>
        <v/>
      </c>
      <c r="L297" s="76" t="str">
        <f t="shared" si="96"/>
        <v/>
      </c>
      <c r="M297" s="83" t="str">
        <f t="shared" si="93"/>
        <v/>
      </c>
      <c r="N297" s="83" t="str">
        <f t="shared" si="94"/>
        <v/>
      </c>
      <c r="O297" s="83" t="str">
        <f t="shared" si="80"/>
        <v/>
      </c>
      <c r="P297" s="76" t="str">
        <f t="shared" si="89"/>
        <v/>
      </c>
      <c r="Q297" s="76" t="str">
        <f t="shared" si="81"/>
        <v/>
      </c>
      <c r="R297" s="76" t="str">
        <f t="shared" si="79"/>
        <v/>
      </c>
      <c r="S297" s="83" t="str">
        <f t="shared" si="82"/>
        <v/>
      </c>
      <c r="T297" s="83" t="str">
        <f t="shared" si="83"/>
        <v/>
      </c>
      <c r="U297" s="83" t="str">
        <f t="shared" si="90"/>
        <v/>
      </c>
      <c r="V297" s="83" t="str">
        <f t="shared" si="91"/>
        <v/>
      </c>
      <c r="W297" s="83" t="e">
        <f t="shared" si="84"/>
        <v>#VALUE!</v>
      </c>
      <c r="X297" s="83" t="str">
        <f t="shared" si="85"/>
        <v/>
      </c>
      <c r="Y297" s="83" t="str">
        <f t="shared" si="78"/>
        <v/>
      </c>
      <c r="Z297" s="83" t="str">
        <f t="shared" si="86"/>
        <v/>
      </c>
      <c r="AA297" s="83" t="str">
        <f t="shared" si="87"/>
        <v/>
      </c>
      <c r="AB297" s="83" t="str">
        <f t="shared" si="88"/>
        <v/>
      </c>
      <c r="AC297" s="72"/>
      <c r="AD297" s="73"/>
      <c r="AE297" s="73"/>
    </row>
    <row r="298" spans="1:31" x14ac:dyDescent="0.25">
      <c r="A298" s="72"/>
      <c r="B298" s="52"/>
      <c r="C298" s="52"/>
      <c r="D298" s="52"/>
      <c r="E298" s="52"/>
      <c r="F298" s="52"/>
      <c r="G298" s="52"/>
      <c r="H298" s="52"/>
      <c r="I298" s="83" t="str">
        <f t="shared" si="92"/>
        <v/>
      </c>
      <c r="J298" s="76" t="str">
        <f t="shared" si="95"/>
        <v/>
      </c>
      <c r="K298" s="76" t="str">
        <f>IF(J298="","",IF(#REF!-J298&lt;=$C$10/IF($A$12=1,1,10),"ABOVE",IF(#REF!-J298&lt;=($C$14+$C$10/IF($A$12=1,1,10)),"CHAM","BELOW")))</f>
        <v/>
      </c>
      <c r="L298" s="76" t="str">
        <f t="shared" si="96"/>
        <v/>
      </c>
      <c r="M298" s="83" t="str">
        <f t="shared" si="93"/>
        <v/>
      </c>
      <c r="N298" s="83" t="str">
        <f t="shared" si="94"/>
        <v/>
      </c>
      <c r="O298" s="83" t="str">
        <f t="shared" si="80"/>
        <v/>
      </c>
      <c r="P298" s="76" t="str">
        <f t="shared" si="89"/>
        <v/>
      </c>
      <c r="Q298" s="76" t="str">
        <f t="shared" si="81"/>
        <v/>
      </c>
      <c r="R298" s="76" t="str">
        <f t="shared" si="79"/>
        <v/>
      </c>
      <c r="S298" s="83" t="str">
        <f t="shared" si="82"/>
        <v/>
      </c>
      <c r="T298" s="83" t="str">
        <f t="shared" si="83"/>
        <v/>
      </c>
      <c r="U298" s="83" t="str">
        <f t="shared" si="90"/>
        <v/>
      </c>
      <c r="V298" s="83" t="str">
        <f t="shared" si="91"/>
        <v/>
      </c>
      <c r="W298" s="83" t="e">
        <f t="shared" si="84"/>
        <v>#VALUE!</v>
      </c>
      <c r="X298" s="83" t="str">
        <f t="shared" si="85"/>
        <v/>
      </c>
      <c r="Y298" s="83" t="str">
        <f t="shared" si="78"/>
        <v/>
      </c>
      <c r="Z298" s="83" t="str">
        <f t="shared" si="86"/>
        <v/>
      </c>
      <c r="AA298" s="83" t="str">
        <f t="shared" si="87"/>
        <v/>
      </c>
      <c r="AB298" s="83" t="str">
        <f t="shared" si="88"/>
        <v/>
      </c>
      <c r="AC298" s="72"/>
      <c r="AD298" s="73"/>
      <c r="AE298" s="73"/>
    </row>
    <row r="299" spans="1:31" x14ac:dyDescent="0.25">
      <c r="A299" s="72"/>
      <c r="B299" s="52"/>
      <c r="C299" s="52"/>
      <c r="D299" s="52"/>
      <c r="E299" s="52"/>
      <c r="F299" s="52"/>
      <c r="G299" s="52"/>
      <c r="H299" s="52"/>
      <c r="I299" s="83" t="str">
        <f t="shared" si="92"/>
        <v/>
      </c>
      <c r="J299" s="76" t="str">
        <f t="shared" si="95"/>
        <v/>
      </c>
      <c r="K299" s="76" t="str">
        <f>IF(J299="","",IF(#REF!-J299&lt;=$C$10/IF($A$12=1,1,10),"ABOVE",IF(#REF!-J299&lt;=($C$14+$C$10/IF($A$12=1,1,10)),"CHAM","BELOW")))</f>
        <v/>
      </c>
      <c r="L299" s="76" t="str">
        <f t="shared" si="96"/>
        <v/>
      </c>
      <c r="M299" s="83" t="str">
        <f t="shared" si="93"/>
        <v/>
      </c>
      <c r="N299" s="83" t="str">
        <f t="shared" si="94"/>
        <v/>
      </c>
      <c r="O299" s="83" t="str">
        <f t="shared" si="80"/>
        <v/>
      </c>
      <c r="P299" s="76" t="str">
        <f t="shared" si="89"/>
        <v/>
      </c>
      <c r="Q299" s="76" t="str">
        <f t="shared" si="81"/>
        <v/>
      </c>
      <c r="R299" s="76" t="str">
        <f t="shared" si="79"/>
        <v/>
      </c>
      <c r="S299" s="83" t="str">
        <f t="shared" si="82"/>
        <v/>
      </c>
      <c r="T299" s="83" t="str">
        <f t="shared" si="83"/>
        <v/>
      </c>
      <c r="U299" s="83" t="str">
        <f t="shared" si="90"/>
        <v/>
      </c>
      <c r="V299" s="83" t="str">
        <f t="shared" si="91"/>
        <v/>
      </c>
      <c r="W299" s="83" t="e">
        <f t="shared" si="84"/>
        <v>#VALUE!</v>
      </c>
      <c r="X299" s="83" t="str">
        <f t="shared" si="85"/>
        <v/>
      </c>
      <c r="Y299" s="83" t="str">
        <f t="shared" si="78"/>
        <v/>
      </c>
      <c r="Z299" s="83" t="str">
        <f t="shared" si="86"/>
        <v/>
      </c>
      <c r="AA299" s="83" t="str">
        <f t="shared" si="87"/>
        <v/>
      </c>
      <c r="AB299" s="83" t="str">
        <f t="shared" si="88"/>
        <v/>
      </c>
      <c r="AC299" s="72"/>
      <c r="AD299" s="73"/>
      <c r="AE299" s="73"/>
    </row>
    <row r="300" spans="1:31" x14ac:dyDescent="0.25">
      <c r="A300" s="72"/>
      <c r="B300" s="52"/>
      <c r="C300" s="52"/>
      <c r="D300" s="52"/>
      <c r="E300" s="52"/>
      <c r="F300" s="52"/>
      <c r="G300" s="52"/>
      <c r="H300" s="52"/>
      <c r="I300" s="83" t="str">
        <f t="shared" si="92"/>
        <v/>
      </c>
      <c r="J300" s="76" t="str">
        <f t="shared" si="95"/>
        <v/>
      </c>
      <c r="K300" s="76" t="str">
        <f>IF(J300="","",IF(#REF!-J300&lt;=$C$10/IF($A$12=1,1,10),"ABOVE",IF(#REF!-J300&lt;=($C$14+$C$10/IF($A$12=1,1,10)),"CHAM","BELOW")))</f>
        <v/>
      </c>
      <c r="L300" s="76" t="str">
        <f t="shared" si="96"/>
        <v/>
      </c>
      <c r="M300" s="83" t="str">
        <f t="shared" si="93"/>
        <v/>
      </c>
      <c r="N300" s="83" t="str">
        <f t="shared" si="94"/>
        <v/>
      </c>
      <c r="O300" s="83" t="str">
        <f t="shared" si="80"/>
        <v/>
      </c>
      <c r="P300" s="76" t="str">
        <f t="shared" si="89"/>
        <v/>
      </c>
      <c r="Q300" s="76" t="str">
        <f t="shared" si="81"/>
        <v/>
      </c>
      <c r="R300" s="76" t="str">
        <f t="shared" si="79"/>
        <v/>
      </c>
      <c r="S300" s="83" t="str">
        <f t="shared" si="82"/>
        <v/>
      </c>
      <c r="T300" s="83" t="str">
        <f t="shared" si="83"/>
        <v/>
      </c>
      <c r="U300" s="83" t="str">
        <f t="shared" si="90"/>
        <v/>
      </c>
      <c r="V300" s="83" t="str">
        <f t="shared" si="91"/>
        <v/>
      </c>
      <c r="W300" s="83" t="e">
        <f t="shared" si="84"/>
        <v>#VALUE!</v>
      </c>
      <c r="X300" s="83" t="str">
        <f t="shared" si="85"/>
        <v/>
      </c>
      <c r="Y300" s="83" t="str">
        <f t="shared" si="78"/>
        <v/>
      </c>
      <c r="Z300" s="83" t="str">
        <f t="shared" si="86"/>
        <v/>
      </c>
      <c r="AA300" s="83" t="str">
        <f t="shared" si="87"/>
        <v/>
      </c>
      <c r="AB300" s="83" t="str">
        <f t="shared" si="88"/>
        <v/>
      </c>
      <c r="AC300" s="72"/>
      <c r="AD300" s="73"/>
      <c r="AE300" s="73"/>
    </row>
    <row r="301" spans="1:31" x14ac:dyDescent="0.25">
      <c r="A301" s="72"/>
      <c r="B301" s="52"/>
      <c r="C301" s="52"/>
      <c r="D301" s="52"/>
      <c r="E301" s="52"/>
      <c r="F301" s="52"/>
      <c r="G301" s="52"/>
      <c r="H301" s="52"/>
      <c r="I301" s="83" t="str">
        <f t="shared" si="92"/>
        <v/>
      </c>
      <c r="J301" s="76" t="str">
        <f t="shared" si="95"/>
        <v/>
      </c>
      <c r="K301" s="76" t="str">
        <f>IF(J301="","",IF(#REF!-J301&lt;=$C$10/IF($A$12=1,1,10),"ABOVE",IF(#REF!-J301&lt;=($C$14+$C$10/IF($A$12=1,1,10)),"CHAM","BELOW")))</f>
        <v/>
      </c>
      <c r="L301" s="76" t="str">
        <f t="shared" si="96"/>
        <v/>
      </c>
      <c r="M301" s="83" t="str">
        <f t="shared" si="93"/>
        <v/>
      </c>
      <c r="N301" s="83" t="str">
        <f t="shared" si="94"/>
        <v/>
      </c>
      <c r="O301" s="83" t="str">
        <f t="shared" si="80"/>
        <v/>
      </c>
      <c r="P301" s="76" t="str">
        <f t="shared" si="89"/>
        <v/>
      </c>
      <c r="Q301" s="76" t="str">
        <f t="shared" si="81"/>
        <v/>
      </c>
      <c r="R301" s="76" t="str">
        <f t="shared" si="79"/>
        <v/>
      </c>
      <c r="S301" s="83" t="str">
        <f t="shared" si="82"/>
        <v/>
      </c>
      <c r="T301" s="83" t="str">
        <f t="shared" si="83"/>
        <v/>
      </c>
      <c r="U301" s="83" t="str">
        <f t="shared" si="90"/>
        <v/>
      </c>
      <c r="V301" s="83" t="str">
        <f t="shared" si="91"/>
        <v/>
      </c>
      <c r="W301" s="83" t="e">
        <f t="shared" si="84"/>
        <v>#VALUE!</v>
      </c>
      <c r="X301" s="83" t="str">
        <f t="shared" si="85"/>
        <v/>
      </c>
      <c r="Y301" s="83" t="str">
        <f t="shared" si="78"/>
        <v/>
      </c>
      <c r="Z301" s="83" t="str">
        <f t="shared" si="86"/>
        <v/>
      </c>
      <c r="AA301" s="83" t="str">
        <f t="shared" si="87"/>
        <v/>
      </c>
      <c r="AB301" s="83" t="str">
        <f t="shared" si="88"/>
        <v/>
      </c>
      <c r="AC301" s="72"/>
      <c r="AD301" s="73"/>
      <c r="AE301" s="73"/>
    </row>
    <row r="302" spans="1:31" x14ac:dyDescent="0.25">
      <c r="A302" s="72"/>
      <c r="B302" s="52"/>
      <c r="C302" s="52"/>
      <c r="D302" s="52"/>
      <c r="E302" s="52"/>
      <c r="F302" s="52"/>
      <c r="G302" s="52"/>
      <c r="H302" s="52"/>
      <c r="I302" s="83" t="str">
        <f t="shared" si="92"/>
        <v/>
      </c>
      <c r="J302" s="76" t="str">
        <f t="shared" si="95"/>
        <v/>
      </c>
      <c r="K302" s="76" t="str">
        <f>IF(J302="","",IF(#REF!-J302&lt;=$C$10/IF($A$12=1,1,10),"ABOVE",IF(#REF!-J302&lt;=($C$14+$C$10/IF($A$12=1,1,10)),"CHAM","BELOW")))</f>
        <v/>
      </c>
      <c r="L302" s="76" t="str">
        <f t="shared" si="96"/>
        <v/>
      </c>
      <c r="M302" s="83" t="str">
        <f t="shared" si="93"/>
        <v/>
      </c>
      <c r="N302" s="83" t="str">
        <f t="shared" si="94"/>
        <v/>
      </c>
      <c r="O302" s="83" t="str">
        <f t="shared" si="80"/>
        <v/>
      </c>
      <c r="P302" s="76" t="str">
        <f t="shared" si="89"/>
        <v/>
      </c>
      <c r="Q302" s="76" t="str">
        <f t="shared" si="81"/>
        <v/>
      </c>
      <c r="R302" s="76" t="str">
        <f t="shared" si="79"/>
        <v/>
      </c>
      <c r="S302" s="83" t="str">
        <f t="shared" si="82"/>
        <v/>
      </c>
      <c r="T302" s="83" t="str">
        <f t="shared" si="83"/>
        <v/>
      </c>
      <c r="U302" s="83" t="str">
        <f t="shared" si="90"/>
        <v/>
      </c>
      <c r="V302" s="83" t="str">
        <f t="shared" si="91"/>
        <v/>
      </c>
      <c r="W302" s="83" t="e">
        <f t="shared" si="84"/>
        <v>#VALUE!</v>
      </c>
      <c r="X302" s="83" t="str">
        <f t="shared" si="85"/>
        <v/>
      </c>
      <c r="Y302" s="83" t="str">
        <f t="shared" si="78"/>
        <v/>
      </c>
      <c r="Z302" s="83" t="str">
        <f t="shared" si="86"/>
        <v/>
      </c>
      <c r="AA302" s="83" t="str">
        <f t="shared" si="87"/>
        <v/>
      </c>
      <c r="AB302" s="83" t="str">
        <f t="shared" si="88"/>
        <v/>
      </c>
      <c r="AC302" s="72"/>
      <c r="AD302" s="73"/>
      <c r="AE302" s="73"/>
    </row>
    <row r="303" spans="1:31" x14ac:dyDescent="0.25">
      <c r="A303" s="72"/>
      <c r="B303" s="52"/>
      <c r="C303" s="52"/>
      <c r="D303" s="52"/>
      <c r="E303" s="52"/>
      <c r="F303" s="52"/>
      <c r="G303" s="52"/>
      <c r="H303" s="52"/>
      <c r="I303" s="83" t="str">
        <f t="shared" si="92"/>
        <v/>
      </c>
      <c r="J303" s="76" t="str">
        <f t="shared" si="95"/>
        <v/>
      </c>
      <c r="K303" s="76" t="str">
        <f>IF(J303="","",IF(#REF!-J303&lt;=$C$10/IF($A$12=1,1,10),"ABOVE",IF(#REF!-J303&lt;=($C$14+$C$10/IF($A$12=1,1,10)),"CHAM","BELOW")))</f>
        <v/>
      </c>
      <c r="L303" s="76" t="str">
        <f t="shared" si="96"/>
        <v/>
      </c>
      <c r="M303" s="83" t="str">
        <f t="shared" si="93"/>
        <v/>
      </c>
      <c r="N303" s="83" t="str">
        <f t="shared" si="94"/>
        <v/>
      </c>
      <c r="O303" s="83" t="str">
        <f t="shared" si="80"/>
        <v/>
      </c>
      <c r="P303" s="76" t="str">
        <f t="shared" si="89"/>
        <v/>
      </c>
      <c r="Q303" s="76" t="str">
        <f t="shared" si="81"/>
        <v/>
      </c>
      <c r="R303" s="76" t="str">
        <f t="shared" si="79"/>
        <v/>
      </c>
      <c r="S303" s="83" t="str">
        <f t="shared" si="82"/>
        <v/>
      </c>
      <c r="T303" s="83" t="str">
        <f t="shared" si="83"/>
        <v/>
      </c>
      <c r="U303" s="83" t="str">
        <f t="shared" si="90"/>
        <v/>
      </c>
      <c r="V303" s="83" t="str">
        <f t="shared" si="91"/>
        <v/>
      </c>
      <c r="W303" s="83" t="e">
        <f t="shared" si="84"/>
        <v>#VALUE!</v>
      </c>
      <c r="X303" s="83" t="str">
        <f t="shared" si="85"/>
        <v/>
      </c>
      <c r="Y303" s="83" t="str">
        <f t="shared" si="78"/>
        <v/>
      </c>
      <c r="Z303" s="83" t="str">
        <f t="shared" si="86"/>
        <v/>
      </c>
      <c r="AA303" s="83" t="str">
        <f t="shared" si="87"/>
        <v/>
      </c>
      <c r="AB303" s="83" t="str">
        <f t="shared" si="88"/>
        <v/>
      </c>
      <c r="AC303" s="72"/>
      <c r="AD303" s="73"/>
      <c r="AE303" s="73"/>
    </row>
    <row r="304" spans="1:31" x14ac:dyDescent="0.25">
      <c r="A304" s="72"/>
      <c r="B304" s="52"/>
      <c r="C304" s="52"/>
      <c r="D304" s="52"/>
      <c r="E304" s="52"/>
      <c r="F304" s="52"/>
      <c r="G304" s="52"/>
      <c r="H304" s="52"/>
      <c r="I304" s="83" t="str">
        <f t="shared" si="92"/>
        <v/>
      </c>
      <c r="J304" s="76" t="str">
        <f t="shared" si="95"/>
        <v/>
      </c>
      <c r="K304" s="76" t="str">
        <f>IF(J304="","",IF(#REF!-J304&lt;=$C$10/IF($A$12=1,1,10),"ABOVE",IF(#REF!-J304&lt;=($C$14+$C$10/IF($A$12=1,1,10)),"CHAM","BELOW")))</f>
        <v/>
      </c>
      <c r="L304" s="76" t="str">
        <f t="shared" si="96"/>
        <v/>
      </c>
      <c r="M304" s="83" t="str">
        <f t="shared" si="93"/>
        <v/>
      </c>
      <c r="N304" s="83" t="str">
        <f t="shared" si="94"/>
        <v/>
      </c>
      <c r="O304" s="83" t="str">
        <f t="shared" si="80"/>
        <v/>
      </c>
      <c r="P304" s="76" t="str">
        <f t="shared" si="89"/>
        <v/>
      </c>
      <c r="Q304" s="76" t="str">
        <f t="shared" si="81"/>
        <v/>
      </c>
      <c r="R304" s="76" t="str">
        <f t="shared" si="79"/>
        <v/>
      </c>
      <c r="S304" s="83" t="str">
        <f t="shared" si="82"/>
        <v/>
      </c>
      <c r="T304" s="83" t="str">
        <f t="shared" si="83"/>
        <v/>
      </c>
      <c r="U304" s="83" t="str">
        <f t="shared" si="90"/>
        <v/>
      </c>
      <c r="V304" s="83" t="str">
        <f t="shared" si="91"/>
        <v/>
      </c>
      <c r="W304" s="83" t="e">
        <f t="shared" si="84"/>
        <v>#VALUE!</v>
      </c>
      <c r="X304" s="83" t="str">
        <f t="shared" si="85"/>
        <v/>
      </c>
      <c r="Y304" s="83" t="str">
        <f t="shared" si="78"/>
        <v/>
      </c>
      <c r="Z304" s="83" t="str">
        <f t="shared" si="86"/>
        <v/>
      </c>
      <c r="AA304" s="83" t="str">
        <f t="shared" si="87"/>
        <v/>
      </c>
      <c r="AB304" s="83" t="str">
        <f t="shared" si="88"/>
        <v/>
      </c>
      <c r="AC304" s="72"/>
      <c r="AD304" s="73"/>
      <c r="AE304" s="73"/>
    </row>
    <row r="305" spans="1:31" x14ac:dyDescent="0.25">
      <c r="A305" s="72"/>
      <c r="B305" s="52"/>
      <c r="C305" s="52"/>
      <c r="D305" s="52"/>
      <c r="E305" s="52"/>
      <c r="F305" s="52"/>
      <c r="G305" s="52"/>
      <c r="H305" s="52"/>
      <c r="I305" s="83" t="str">
        <f t="shared" si="92"/>
        <v/>
      </c>
      <c r="J305" s="76" t="str">
        <f t="shared" si="95"/>
        <v/>
      </c>
      <c r="K305" s="76" t="str">
        <f>IF(J305="","",IF(#REF!-J305&lt;=$C$10/IF($A$12=1,1,10),"ABOVE",IF(#REF!-J305&lt;=($C$14+$C$10/IF($A$12=1,1,10)),"CHAM","BELOW")))</f>
        <v/>
      </c>
      <c r="L305" s="76" t="str">
        <f t="shared" si="96"/>
        <v/>
      </c>
      <c r="M305" s="83" t="str">
        <f t="shared" si="93"/>
        <v/>
      </c>
      <c r="N305" s="83" t="str">
        <f t="shared" si="94"/>
        <v/>
      </c>
      <c r="O305" s="83" t="str">
        <f t="shared" si="80"/>
        <v/>
      </c>
      <c r="P305" s="76" t="str">
        <f t="shared" si="89"/>
        <v/>
      </c>
      <c r="Q305" s="76" t="str">
        <f t="shared" si="81"/>
        <v/>
      </c>
      <c r="R305" s="76" t="str">
        <f t="shared" si="79"/>
        <v/>
      </c>
      <c r="S305" s="83" t="str">
        <f t="shared" si="82"/>
        <v/>
      </c>
      <c r="T305" s="83" t="str">
        <f t="shared" si="83"/>
        <v/>
      </c>
      <c r="U305" s="83" t="str">
        <f t="shared" si="90"/>
        <v/>
      </c>
      <c r="V305" s="83" t="str">
        <f t="shared" si="91"/>
        <v/>
      </c>
      <c r="W305" s="83" t="e">
        <f t="shared" si="84"/>
        <v>#VALUE!</v>
      </c>
      <c r="X305" s="83" t="str">
        <f t="shared" si="85"/>
        <v/>
      </c>
      <c r="Y305" s="83" t="str">
        <f t="shared" si="78"/>
        <v/>
      </c>
      <c r="Z305" s="83" t="str">
        <f t="shared" si="86"/>
        <v/>
      </c>
      <c r="AA305" s="83" t="str">
        <f t="shared" si="87"/>
        <v/>
      </c>
      <c r="AB305" s="83" t="str">
        <f t="shared" si="88"/>
        <v/>
      </c>
      <c r="AC305" s="72"/>
      <c r="AD305" s="73"/>
      <c r="AE305" s="73"/>
    </row>
    <row r="306" spans="1:31" x14ac:dyDescent="0.25">
      <c r="A306" s="72"/>
      <c r="B306" s="52"/>
      <c r="C306" s="52"/>
      <c r="D306" s="52"/>
      <c r="E306" s="52"/>
      <c r="F306" s="52"/>
      <c r="G306" s="52"/>
      <c r="H306" s="52"/>
      <c r="I306" s="83" t="str">
        <f t="shared" si="92"/>
        <v/>
      </c>
      <c r="J306" s="76" t="str">
        <f t="shared" si="95"/>
        <v/>
      </c>
      <c r="K306" s="76" t="str">
        <f>IF(J306="","",IF(#REF!-J306&lt;=$C$10/IF($A$12=1,1,10),"ABOVE",IF(#REF!-J306&lt;=($C$14+$C$10/IF($A$12=1,1,10)),"CHAM","BELOW")))</f>
        <v/>
      </c>
      <c r="L306" s="76" t="str">
        <f t="shared" si="96"/>
        <v/>
      </c>
      <c r="M306" s="83" t="str">
        <f t="shared" si="93"/>
        <v/>
      </c>
      <c r="N306" s="83" t="str">
        <f t="shared" si="94"/>
        <v/>
      </c>
      <c r="O306" s="83" t="str">
        <f t="shared" si="80"/>
        <v/>
      </c>
      <c r="P306" s="76" t="str">
        <f t="shared" si="89"/>
        <v/>
      </c>
      <c r="Q306" s="76" t="str">
        <f t="shared" si="81"/>
        <v/>
      </c>
      <c r="R306" s="76" t="str">
        <f t="shared" si="79"/>
        <v/>
      </c>
      <c r="S306" s="83" t="str">
        <f t="shared" si="82"/>
        <v/>
      </c>
      <c r="T306" s="83" t="str">
        <f t="shared" si="83"/>
        <v/>
      </c>
      <c r="U306" s="83" t="str">
        <f t="shared" si="90"/>
        <v/>
      </c>
      <c r="V306" s="83" t="str">
        <f t="shared" si="91"/>
        <v/>
      </c>
      <c r="W306" s="83" t="e">
        <f t="shared" si="84"/>
        <v>#VALUE!</v>
      </c>
      <c r="X306" s="83" t="str">
        <f t="shared" si="85"/>
        <v/>
      </c>
      <c r="Y306" s="83" t="str">
        <f t="shared" si="78"/>
        <v/>
      </c>
      <c r="Z306" s="83" t="str">
        <f t="shared" si="86"/>
        <v/>
      </c>
      <c r="AA306" s="83" t="str">
        <f t="shared" si="87"/>
        <v/>
      </c>
      <c r="AB306" s="83" t="str">
        <f t="shared" si="88"/>
        <v/>
      </c>
      <c r="AC306" s="72"/>
      <c r="AD306" s="73"/>
      <c r="AE306" s="73"/>
    </row>
    <row r="307" spans="1:31" x14ac:dyDescent="0.25">
      <c r="A307" s="72"/>
      <c r="B307" s="52"/>
      <c r="C307" s="52"/>
      <c r="D307" s="52"/>
      <c r="E307" s="52"/>
      <c r="F307" s="52"/>
      <c r="G307" s="52"/>
      <c r="H307" s="52"/>
      <c r="I307" s="83" t="str">
        <f t="shared" si="92"/>
        <v/>
      </c>
      <c r="J307" s="76" t="str">
        <f t="shared" si="95"/>
        <v/>
      </c>
      <c r="K307" s="76" t="str">
        <f>IF(J307="","",IF(#REF!-J307&lt;=$C$10/IF($A$12=1,1,10),"ABOVE",IF(#REF!-J307&lt;=($C$14+$C$10/IF($A$12=1,1,10)),"CHAM","BELOW")))</f>
        <v/>
      </c>
      <c r="L307" s="76" t="str">
        <f t="shared" si="96"/>
        <v/>
      </c>
      <c r="M307" s="83" t="str">
        <f t="shared" si="93"/>
        <v/>
      </c>
      <c r="N307" s="83" t="str">
        <f t="shared" si="94"/>
        <v/>
      </c>
      <c r="O307" s="83" t="str">
        <f t="shared" si="80"/>
        <v/>
      </c>
      <c r="P307" s="76" t="str">
        <f t="shared" si="89"/>
        <v/>
      </c>
      <c r="Q307" s="76" t="str">
        <f t="shared" si="81"/>
        <v/>
      </c>
      <c r="R307" s="76" t="str">
        <f t="shared" si="79"/>
        <v/>
      </c>
      <c r="S307" s="83" t="str">
        <f t="shared" si="82"/>
        <v/>
      </c>
      <c r="T307" s="83" t="str">
        <f t="shared" si="83"/>
        <v/>
      </c>
      <c r="U307" s="83" t="str">
        <f t="shared" si="90"/>
        <v/>
      </c>
      <c r="V307" s="83" t="str">
        <f t="shared" si="91"/>
        <v/>
      </c>
      <c r="W307" s="83" t="e">
        <f t="shared" si="84"/>
        <v>#VALUE!</v>
      </c>
      <c r="X307" s="83" t="str">
        <f t="shared" si="85"/>
        <v/>
      </c>
      <c r="Y307" s="83" t="str">
        <f t="shared" si="78"/>
        <v/>
      </c>
      <c r="Z307" s="83" t="str">
        <f t="shared" si="86"/>
        <v/>
      </c>
      <c r="AA307" s="83" t="str">
        <f t="shared" si="87"/>
        <v/>
      </c>
      <c r="AB307" s="83" t="str">
        <f t="shared" si="88"/>
        <v/>
      </c>
      <c r="AC307" s="72"/>
      <c r="AD307" s="73"/>
      <c r="AE307" s="73"/>
    </row>
    <row r="308" spans="1:31" x14ac:dyDescent="0.25">
      <c r="A308" s="72"/>
      <c r="B308" s="52"/>
      <c r="C308" s="52"/>
      <c r="D308" s="52"/>
      <c r="E308" s="52"/>
      <c r="F308" s="52"/>
      <c r="G308" s="52"/>
      <c r="H308" s="52"/>
      <c r="I308" s="83" t="str">
        <f t="shared" si="92"/>
        <v/>
      </c>
      <c r="J308" s="76" t="str">
        <f t="shared" si="95"/>
        <v/>
      </c>
      <c r="K308" s="76" t="str">
        <f>IF(J308="","",IF(#REF!-J308&lt;=$C$10/IF($A$12=1,1,10),"ABOVE",IF(#REF!-J308&lt;=($C$14+$C$10/IF($A$12=1,1,10)),"CHAM","BELOW")))</f>
        <v/>
      </c>
      <c r="L308" s="76" t="str">
        <f t="shared" si="96"/>
        <v/>
      </c>
      <c r="M308" s="83" t="str">
        <f t="shared" si="93"/>
        <v/>
      </c>
      <c r="N308" s="83" t="str">
        <f t="shared" si="94"/>
        <v/>
      </c>
      <c r="O308" s="83" t="str">
        <f t="shared" si="80"/>
        <v/>
      </c>
      <c r="P308" s="76" t="str">
        <f t="shared" si="89"/>
        <v/>
      </c>
      <c r="Q308" s="76" t="str">
        <f t="shared" si="81"/>
        <v/>
      </c>
      <c r="R308" s="76" t="str">
        <f t="shared" si="79"/>
        <v/>
      </c>
      <c r="S308" s="83" t="str">
        <f t="shared" si="82"/>
        <v/>
      </c>
      <c r="T308" s="83" t="str">
        <f t="shared" si="83"/>
        <v/>
      </c>
      <c r="U308" s="83" t="str">
        <f t="shared" si="90"/>
        <v/>
      </c>
      <c r="V308" s="83" t="str">
        <f t="shared" si="91"/>
        <v/>
      </c>
      <c r="W308" s="83" t="e">
        <f t="shared" si="84"/>
        <v>#VALUE!</v>
      </c>
      <c r="X308" s="83" t="str">
        <f t="shared" si="85"/>
        <v/>
      </c>
      <c r="Y308" s="83" t="str">
        <f t="shared" si="78"/>
        <v/>
      </c>
      <c r="Z308" s="83" t="str">
        <f t="shared" si="86"/>
        <v/>
      </c>
      <c r="AA308" s="83" t="str">
        <f t="shared" si="87"/>
        <v/>
      </c>
      <c r="AB308" s="83" t="str">
        <f t="shared" si="88"/>
        <v/>
      </c>
      <c r="AC308" s="72"/>
      <c r="AD308" s="73"/>
      <c r="AE308" s="73"/>
    </row>
    <row r="309" spans="1:31" x14ac:dyDescent="0.25">
      <c r="A309" s="72"/>
      <c r="B309" s="52"/>
      <c r="C309" s="52"/>
      <c r="D309" s="52"/>
      <c r="E309" s="52"/>
      <c r="F309" s="52"/>
      <c r="G309" s="52"/>
      <c r="H309" s="52"/>
      <c r="I309" s="83" t="str">
        <f t="shared" si="92"/>
        <v/>
      </c>
      <c r="J309" s="76" t="str">
        <f t="shared" si="95"/>
        <v/>
      </c>
      <c r="K309" s="76" t="str">
        <f>IF(J309="","",IF(#REF!-J309&lt;=$C$10/IF($A$12=1,1,10),"ABOVE",IF(#REF!-J309&lt;=($C$14+$C$10/IF($A$12=1,1,10)),"CHAM","BELOW")))</f>
        <v/>
      </c>
      <c r="L309" s="76" t="str">
        <f t="shared" si="96"/>
        <v/>
      </c>
      <c r="M309" s="83" t="str">
        <f t="shared" si="93"/>
        <v/>
      </c>
      <c r="N309" s="83" t="str">
        <f t="shared" si="94"/>
        <v/>
      </c>
      <c r="O309" s="83" t="str">
        <f t="shared" si="80"/>
        <v/>
      </c>
      <c r="P309" s="76" t="str">
        <f t="shared" si="89"/>
        <v/>
      </c>
      <c r="Q309" s="76" t="str">
        <f t="shared" si="81"/>
        <v/>
      </c>
      <c r="R309" s="76" t="str">
        <f t="shared" si="79"/>
        <v/>
      </c>
      <c r="S309" s="83" t="str">
        <f t="shared" si="82"/>
        <v/>
      </c>
      <c r="T309" s="83" t="str">
        <f t="shared" si="83"/>
        <v/>
      </c>
      <c r="U309" s="83" t="str">
        <f t="shared" si="90"/>
        <v/>
      </c>
      <c r="V309" s="83" t="str">
        <f t="shared" si="91"/>
        <v/>
      </c>
      <c r="W309" s="83" t="e">
        <f t="shared" si="84"/>
        <v>#VALUE!</v>
      </c>
      <c r="X309" s="83" t="str">
        <f t="shared" si="85"/>
        <v/>
      </c>
      <c r="Y309" s="83" t="str">
        <f t="shared" si="78"/>
        <v/>
      </c>
      <c r="Z309" s="83" t="str">
        <f t="shared" si="86"/>
        <v/>
      </c>
      <c r="AA309" s="83" t="str">
        <f t="shared" si="87"/>
        <v/>
      </c>
      <c r="AB309" s="83" t="str">
        <f t="shared" si="88"/>
        <v/>
      </c>
      <c r="AC309" s="72"/>
      <c r="AD309" s="73"/>
      <c r="AE309" s="73"/>
    </row>
    <row r="310" spans="1:31" x14ac:dyDescent="0.25">
      <c r="A310" s="72"/>
      <c r="B310" s="52"/>
      <c r="C310" s="52"/>
      <c r="D310" s="52"/>
      <c r="E310" s="52"/>
      <c r="F310" s="52"/>
      <c r="G310" s="52"/>
      <c r="H310" s="52"/>
      <c r="I310" s="83" t="str">
        <f t="shared" si="92"/>
        <v/>
      </c>
      <c r="J310" s="76" t="str">
        <f t="shared" si="95"/>
        <v/>
      </c>
      <c r="K310" s="76" t="str">
        <f>IF(J310="","",IF(#REF!-J310&lt;=$C$10/IF($A$12=1,1,10),"ABOVE",IF(#REF!-J310&lt;=($C$14+$C$10/IF($A$12=1,1,10)),"CHAM","BELOW")))</f>
        <v/>
      </c>
      <c r="L310" s="76" t="str">
        <f t="shared" si="96"/>
        <v/>
      </c>
      <c r="M310" s="83" t="str">
        <f t="shared" si="93"/>
        <v/>
      </c>
      <c r="N310" s="83" t="str">
        <f t="shared" si="94"/>
        <v/>
      </c>
      <c r="O310" s="83" t="str">
        <f t="shared" si="80"/>
        <v/>
      </c>
      <c r="P310" s="76" t="str">
        <f t="shared" si="89"/>
        <v/>
      </c>
      <c r="Q310" s="76" t="str">
        <f t="shared" si="81"/>
        <v/>
      </c>
      <c r="R310" s="76" t="str">
        <f t="shared" si="79"/>
        <v/>
      </c>
      <c r="S310" s="83" t="str">
        <f t="shared" si="82"/>
        <v/>
      </c>
      <c r="T310" s="83" t="str">
        <f t="shared" si="83"/>
        <v/>
      </c>
      <c r="U310" s="83" t="str">
        <f t="shared" si="90"/>
        <v/>
      </c>
      <c r="V310" s="83" t="str">
        <f t="shared" si="91"/>
        <v/>
      </c>
      <c r="W310" s="83" t="e">
        <f t="shared" si="84"/>
        <v>#VALUE!</v>
      </c>
      <c r="X310" s="83" t="str">
        <f t="shared" si="85"/>
        <v/>
      </c>
      <c r="Y310" s="83" t="str">
        <f t="shared" si="78"/>
        <v/>
      </c>
      <c r="Z310" s="83" t="str">
        <f t="shared" si="86"/>
        <v/>
      </c>
      <c r="AA310" s="83" t="str">
        <f t="shared" si="87"/>
        <v/>
      </c>
      <c r="AB310" s="83" t="str">
        <f t="shared" si="88"/>
        <v/>
      </c>
      <c r="AC310" s="72"/>
      <c r="AD310" s="73"/>
      <c r="AE310" s="73"/>
    </row>
    <row r="311" spans="1:31" x14ac:dyDescent="0.25">
      <c r="A311" s="72"/>
      <c r="B311" s="52"/>
      <c r="C311" s="52"/>
      <c r="D311" s="52"/>
      <c r="E311" s="52"/>
      <c r="F311" s="52"/>
      <c r="G311" s="52"/>
      <c r="H311" s="52"/>
      <c r="I311" s="83" t="str">
        <f t="shared" si="92"/>
        <v/>
      </c>
      <c r="J311" s="76" t="str">
        <f t="shared" si="95"/>
        <v/>
      </c>
      <c r="K311" s="76" t="str">
        <f>IF(J311="","",IF(#REF!-J311&lt;=$C$10/IF($A$12=1,1,10),"ABOVE",IF(#REF!-J311&lt;=($C$14+$C$10/IF($A$12=1,1,10)),"CHAM","BELOW")))</f>
        <v/>
      </c>
      <c r="L311" s="76" t="str">
        <f t="shared" si="96"/>
        <v/>
      </c>
      <c r="M311" s="83" t="str">
        <f t="shared" si="93"/>
        <v/>
      </c>
      <c r="N311" s="83" t="str">
        <f t="shared" si="94"/>
        <v/>
      </c>
      <c r="O311" s="83" t="str">
        <f t="shared" si="80"/>
        <v/>
      </c>
      <c r="P311" s="76" t="str">
        <f t="shared" si="89"/>
        <v/>
      </c>
      <c r="Q311" s="76" t="str">
        <f t="shared" si="81"/>
        <v/>
      </c>
      <c r="R311" s="76" t="str">
        <f t="shared" si="79"/>
        <v/>
      </c>
      <c r="S311" s="83" t="str">
        <f t="shared" si="82"/>
        <v/>
      </c>
      <c r="T311" s="83" t="str">
        <f t="shared" si="83"/>
        <v/>
      </c>
      <c r="U311" s="83" t="str">
        <f t="shared" si="90"/>
        <v/>
      </c>
      <c r="V311" s="83" t="str">
        <f t="shared" si="91"/>
        <v/>
      </c>
      <c r="W311" s="83" t="e">
        <f t="shared" si="84"/>
        <v>#VALUE!</v>
      </c>
      <c r="X311" s="83" t="str">
        <f t="shared" si="85"/>
        <v/>
      </c>
      <c r="Y311" s="83" t="str">
        <f t="shared" si="78"/>
        <v/>
      </c>
      <c r="Z311" s="83" t="str">
        <f t="shared" si="86"/>
        <v/>
      </c>
      <c r="AA311" s="83" t="str">
        <f t="shared" si="87"/>
        <v/>
      </c>
      <c r="AB311" s="83" t="str">
        <f t="shared" si="88"/>
        <v/>
      </c>
      <c r="AC311" s="72"/>
      <c r="AD311" s="73"/>
      <c r="AE311" s="73"/>
    </row>
    <row r="312" spans="1:31" x14ac:dyDescent="0.25">
      <c r="A312" s="72"/>
      <c r="B312" s="52"/>
      <c r="C312" s="52"/>
      <c r="D312" s="52"/>
      <c r="E312" s="52"/>
      <c r="F312" s="52"/>
      <c r="G312" s="52"/>
      <c r="H312" s="52"/>
      <c r="I312" s="83" t="str">
        <f t="shared" si="92"/>
        <v/>
      </c>
      <c r="J312" s="76" t="str">
        <f t="shared" si="95"/>
        <v/>
      </c>
      <c r="K312" s="76" t="str">
        <f>IF(J312="","",IF(#REF!-J312&lt;=$C$10/IF($A$12=1,1,10),"ABOVE",IF(#REF!-J312&lt;=($C$14+$C$10/IF($A$12=1,1,10)),"CHAM","BELOW")))</f>
        <v/>
      </c>
      <c r="L312" s="76" t="str">
        <f t="shared" si="96"/>
        <v/>
      </c>
      <c r="M312" s="83" t="str">
        <f t="shared" si="93"/>
        <v/>
      </c>
      <c r="N312" s="83" t="str">
        <f t="shared" si="94"/>
        <v/>
      </c>
      <c r="O312" s="83" t="str">
        <f t="shared" si="80"/>
        <v/>
      </c>
      <c r="P312" s="76" t="str">
        <f t="shared" si="89"/>
        <v/>
      </c>
      <c r="Q312" s="76" t="str">
        <f t="shared" si="81"/>
        <v/>
      </c>
      <c r="R312" s="76" t="str">
        <f t="shared" si="79"/>
        <v/>
      </c>
      <c r="S312" s="83" t="str">
        <f t="shared" si="82"/>
        <v/>
      </c>
      <c r="T312" s="83" t="str">
        <f t="shared" si="83"/>
        <v/>
      </c>
      <c r="U312" s="83" t="str">
        <f t="shared" si="90"/>
        <v/>
      </c>
      <c r="V312" s="83" t="str">
        <f t="shared" si="91"/>
        <v/>
      </c>
      <c r="W312" s="83" t="e">
        <f t="shared" si="84"/>
        <v>#VALUE!</v>
      </c>
      <c r="X312" s="83" t="str">
        <f t="shared" si="85"/>
        <v/>
      </c>
      <c r="Y312" s="83" t="str">
        <f t="shared" si="78"/>
        <v/>
      </c>
      <c r="Z312" s="83" t="str">
        <f t="shared" si="86"/>
        <v/>
      </c>
      <c r="AA312" s="83" t="str">
        <f t="shared" si="87"/>
        <v/>
      </c>
      <c r="AB312" s="83" t="str">
        <f t="shared" si="88"/>
        <v/>
      </c>
      <c r="AC312" s="72"/>
      <c r="AD312" s="73"/>
      <c r="AE312" s="73"/>
    </row>
    <row r="313" spans="1:31" x14ac:dyDescent="0.25">
      <c r="A313" s="72"/>
      <c r="B313" s="52"/>
      <c r="C313" s="52"/>
      <c r="D313" s="52"/>
      <c r="E313" s="52"/>
      <c r="F313" s="52"/>
      <c r="G313" s="52"/>
      <c r="H313" s="52"/>
      <c r="I313" s="83" t="str">
        <f t="shared" si="92"/>
        <v/>
      </c>
      <c r="J313" s="76" t="str">
        <f t="shared" si="95"/>
        <v/>
      </c>
      <c r="K313" s="76" t="str">
        <f>IF(J313="","",IF(#REF!-J313&lt;=$C$10/IF($A$12=1,1,10),"ABOVE",IF(#REF!-J313&lt;=($C$14+$C$10/IF($A$12=1,1,10)),"CHAM","BELOW")))</f>
        <v/>
      </c>
      <c r="L313" s="76" t="str">
        <f t="shared" si="96"/>
        <v/>
      </c>
      <c r="M313" s="83" t="str">
        <f t="shared" si="93"/>
        <v/>
      </c>
      <c r="N313" s="83" t="str">
        <f t="shared" si="94"/>
        <v/>
      </c>
      <c r="O313" s="83" t="str">
        <f t="shared" si="80"/>
        <v/>
      </c>
      <c r="P313" s="76" t="str">
        <f t="shared" si="89"/>
        <v/>
      </c>
      <c r="Q313" s="76" t="str">
        <f t="shared" si="81"/>
        <v/>
      </c>
      <c r="R313" s="76" t="str">
        <f t="shared" si="79"/>
        <v/>
      </c>
      <c r="S313" s="83" t="str">
        <f t="shared" si="82"/>
        <v/>
      </c>
      <c r="T313" s="83" t="str">
        <f t="shared" si="83"/>
        <v/>
      </c>
      <c r="U313" s="83" t="str">
        <f t="shared" si="90"/>
        <v/>
      </c>
      <c r="V313" s="83" t="str">
        <f t="shared" si="91"/>
        <v/>
      </c>
      <c r="W313" s="83" t="e">
        <f t="shared" si="84"/>
        <v>#VALUE!</v>
      </c>
      <c r="X313" s="83" t="str">
        <f t="shared" si="85"/>
        <v/>
      </c>
      <c r="Y313" s="83" t="str">
        <f t="shared" ref="Y313:Y318" si="97">IF(P313="","",IF(P313=0,0,(Y314+X313)))</f>
        <v/>
      </c>
      <c r="Z313" s="83" t="str">
        <f t="shared" si="86"/>
        <v/>
      </c>
      <c r="AA313" s="83" t="str">
        <f t="shared" si="87"/>
        <v/>
      </c>
      <c r="AB313" s="83" t="str">
        <f t="shared" si="88"/>
        <v/>
      </c>
      <c r="AC313" s="72"/>
      <c r="AD313" s="73"/>
      <c r="AE313" s="73"/>
    </row>
    <row r="314" spans="1:31" x14ac:dyDescent="0.25">
      <c r="A314" s="72"/>
      <c r="B314" s="52"/>
      <c r="C314" s="52"/>
      <c r="D314" s="52"/>
      <c r="E314" s="52"/>
      <c r="F314" s="52"/>
      <c r="G314" s="52"/>
      <c r="H314" s="52"/>
      <c r="I314" s="83" t="str">
        <f t="shared" si="92"/>
        <v/>
      </c>
      <c r="J314" s="76" t="str">
        <f t="shared" si="95"/>
        <v/>
      </c>
      <c r="K314" s="76" t="str">
        <f>IF(J314="","",IF(#REF!-J314&lt;=$C$10/IF($A$12=1,1,10),"ABOVE",IF(#REF!-J314&lt;=($C$14+$C$10/IF($A$12=1,1,10)),"CHAM","BELOW")))</f>
        <v/>
      </c>
      <c r="L314" s="76" t="str">
        <f t="shared" si="96"/>
        <v/>
      </c>
      <c r="M314" s="83" t="str">
        <f t="shared" si="93"/>
        <v/>
      </c>
      <c r="N314" s="83" t="str">
        <f t="shared" si="94"/>
        <v/>
      </c>
      <c r="O314" s="83" t="str">
        <f t="shared" si="80"/>
        <v/>
      </c>
      <c r="P314" s="76" t="str">
        <f t="shared" si="89"/>
        <v/>
      </c>
      <c r="Q314" s="76" t="str">
        <f t="shared" si="81"/>
        <v/>
      </c>
      <c r="R314" s="76" t="str">
        <f t="shared" si="79"/>
        <v/>
      </c>
      <c r="S314" s="83" t="str">
        <f t="shared" si="82"/>
        <v/>
      </c>
      <c r="T314" s="83" t="str">
        <f t="shared" si="83"/>
        <v/>
      </c>
      <c r="U314" s="83" t="str">
        <f t="shared" si="90"/>
        <v/>
      </c>
      <c r="V314" s="83" t="str">
        <f t="shared" si="91"/>
        <v/>
      </c>
      <c r="W314" s="83" t="e">
        <f t="shared" si="84"/>
        <v>#VALUE!</v>
      </c>
      <c r="X314" s="83" t="str">
        <f t="shared" si="85"/>
        <v/>
      </c>
      <c r="Y314" s="83" t="str">
        <f t="shared" si="97"/>
        <v/>
      </c>
      <c r="Z314" s="83" t="str">
        <f t="shared" si="86"/>
        <v/>
      </c>
      <c r="AA314" s="83" t="str">
        <f t="shared" si="87"/>
        <v/>
      </c>
      <c r="AB314" s="83" t="str">
        <f t="shared" si="88"/>
        <v/>
      </c>
      <c r="AC314" s="72"/>
      <c r="AD314" s="73"/>
      <c r="AE314" s="73"/>
    </row>
    <row r="315" spans="1:31" x14ac:dyDescent="0.25">
      <c r="A315" s="72"/>
      <c r="B315" s="52"/>
      <c r="C315" s="52"/>
      <c r="D315" s="52"/>
      <c r="E315" s="52"/>
      <c r="F315" s="52"/>
      <c r="G315" s="52"/>
      <c r="H315" s="52"/>
      <c r="I315" s="83" t="str">
        <f t="shared" si="92"/>
        <v/>
      </c>
      <c r="J315" s="76" t="str">
        <f t="shared" si="95"/>
        <v/>
      </c>
      <c r="K315" s="76" t="str">
        <f>IF(J315="","",IF(#REF!-J315&lt;=$C$10/IF($A$12=1,1,10),"ABOVE",IF(#REF!-J315&lt;=($C$14+$C$10/IF($A$12=1,1,10)),"CHAM","BELOW")))</f>
        <v/>
      </c>
      <c r="L315" s="76" t="str">
        <f t="shared" si="96"/>
        <v/>
      </c>
      <c r="M315" s="83" t="str">
        <f t="shared" si="93"/>
        <v/>
      </c>
      <c r="N315" s="83" t="str">
        <f t="shared" si="94"/>
        <v/>
      </c>
      <c r="O315" s="83" t="str">
        <f t="shared" si="80"/>
        <v/>
      </c>
      <c r="P315" s="76" t="str">
        <f t="shared" si="89"/>
        <v/>
      </c>
      <c r="Q315" s="76" t="str">
        <f t="shared" si="81"/>
        <v/>
      </c>
      <c r="R315" s="76" t="str">
        <f t="shared" si="79"/>
        <v/>
      </c>
      <c r="S315" s="83" t="str">
        <f t="shared" si="82"/>
        <v/>
      </c>
      <c r="T315" s="83" t="str">
        <f t="shared" si="83"/>
        <v/>
      </c>
      <c r="U315" s="83" t="str">
        <f t="shared" si="90"/>
        <v/>
      </c>
      <c r="V315" s="83" t="str">
        <f t="shared" si="91"/>
        <v/>
      </c>
      <c r="W315" s="83" t="e">
        <f t="shared" si="84"/>
        <v>#VALUE!</v>
      </c>
      <c r="X315" s="83" t="str">
        <f t="shared" si="85"/>
        <v/>
      </c>
      <c r="Y315" s="83" t="str">
        <f t="shared" si="97"/>
        <v/>
      </c>
      <c r="Z315" s="83" t="str">
        <f t="shared" si="86"/>
        <v/>
      </c>
      <c r="AA315" s="83" t="str">
        <f t="shared" si="87"/>
        <v/>
      </c>
      <c r="AB315" s="83" t="str">
        <f t="shared" si="88"/>
        <v/>
      </c>
      <c r="AC315" s="72"/>
      <c r="AD315" s="73"/>
      <c r="AE315" s="73"/>
    </row>
    <row r="316" spans="1:31" x14ac:dyDescent="0.25">
      <c r="A316" s="72"/>
      <c r="B316" s="52"/>
      <c r="C316" s="52"/>
      <c r="D316" s="52"/>
      <c r="E316" s="52"/>
      <c r="F316" s="52"/>
      <c r="G316" s="52"/>
      <c r="H316" s="52"/>
      <c r="I316" s="83" t="str">
        <f t="shared" si="92"/>
        <v/>
      </c>
      <c r="J316" s="76" t="str">
        <f t="shared" si="95"/>
        <v/>
      </c>
      <c r="K316" s="76" t="str">
        <f>IF(J316="","",IF(#REF!-J316&lt;=$C$10/IF($A$12=1,1,10),"ABOVE",IF(#REF!-J316&lt;=($C$14+$C$10/IF($A$12=1,1,10)),"CHAM","BELOW")))</f>
        <v/>
      </c>
      <c r="L316" s="76" t="str">
        <f t="shared" si="96"/>
        <v/>
      </c>
      <c r="M316" s="83" t="str">
        <f t="shared" si="93"/>
        <v/>
      </c>
      <c r="N316" s="83" t="str">
        <f t="shared" si="94"/>
        <v/>
      </c>
      <c r="O316" s="83" t="str">
        <f t="shared" si="80"/>
        <v/>
      </c>
      <c r="P316" s="76" t="str">
        <f t="shared" si="89"/>
        <v/>
      </c>
      <c r="Q316" s="76" t="str">
        <f t="shared" si="81"/>
        <v/>
      </c>
      <c r="R316" s="76" t="str">
        <f t="shared" si="79"/>
        <v/>
      </c>
      <c r="S316" s="83" t="str">
        <f t="shared" si="82"/>
        <v/>
      </c>
      <c r="T316" s="83" t="str">
        <f t="shared" si="83"/>
        <v/>
      </c>
      <c r="U316" s="83" t="str">
        <f t="shared" si="90"/>
        <v/>
      </c>
      <c r="V316" s="83" t="str">
        <f t="shared" si="91"/>
        <v/>
      </c>
      <c r="W316" s="83" t="e">
        <f t="shared" si="84"/>
        <v>#VALUE!</v>
      </c>
      <c r="X316" s="83" t="str">
        <f t="shared" si="85"/>
        <v/>
      </c>
      <c r="Y316" s="83" t="str">
        <f t="shared" si="97"/>
        <v/>
      </c>
      <c r="Z316" s="83" t="str">
        <f t="shared" si="86"/>
        <v/>
      </c>
      <c r="AA316" s="83" t="str">
        <f t="shared" si="87"/>
        <v/>
      </c>
      <c r="AB316" s="83" t="str">
        <f t="shared" si="88"/>
        <v/>
      </c>
      <c r="AC316" s="72"/>
      <c r="AD316" s="73"/>
      <c r="AE316" s="73"/>
    </row>
    <row r="317" spans="1:31" x14ac:dyDescent="0.25">
      <c r="A317" s="72"/>
      <c r="B317" s="52"/>
      <c r="C317" s="52"/>
      <c r="D317" s="52"/>
      <c r="E317" s="52"/>
      <c r="F317" s="52"/>
      <c r="G317" s="52"/>
      <c r="H317" s="52"/>
      <c r="I317" s="72"/>
      <c r="J317" s="76" t="str">
        <f>IFERROR(IF(J316-1&gt;=0, J316-1,""),"")</f>
        <v/>
      </c>
      <c r="K317" s="52"/>
      <c r="L317" s="52"/>
      <c r="M317" s="52"/>
      <c r="N317" s="52"/>
      <c r="O317" s="83" t="str">
        <f t="shared" si="80"/>
        <v/>
      </c>
      <c r="P317" s="76" t="str">
        <f t="shared" si="89"/>
        <v/>
      </c>
      <c r="Q317" s="76" t="str">
        <f t="shared" si="81"/>
        <v/>
      </c>
      <c r="R317" s="76" t="str">
        <f t="shared" si="79"/>
        <v/>
      </c>
      <c r="S317" s="83" t="str">
        <f t="shared" si="82"/>
        <v/>
      </c>
      <c r="T317" s="83" t="str">
        <f t="shared" si="83"/>
        <v/>
      </c>
      <c r="U317" s="83" t="str">
        <f t="shared" si="90"/>
        <v/>
      </c>
      <c r="V317" s="83" t="str">
        <f t="shared" si="91"/>
        <v/>
      </c>
      <c r="W317" s="83" t="e">
        <f t="shared" si="84"/>
        <v>#VALUE!</v>
      </c>
      <c r="X317" s="83" t="str">
        <f t="shared" si="85"/>
        <v/>
      </c>
      <c r="Y317" s="83" t="str">
        <f t="shared" si="97"/>
        <v/>
      </c>
      <c r="Z317" s="83" t="str">
        <f t="shared" si="86"/>
        <v/>
      </c>
      <c r="AA317" s="83" t="str">
        <f t="shared" si="87"/>
        <v/>
      </c>
      <c r="AB317" s="83" t="str">
        <f t="shared" si="88"/>
        <v/>
      </c>
      <c r="AC317" s="72"/>
      <c r="AD317" s="73"/>
      <c r="AE317" s="73"/>
    </row>
    <row r="318" spans="1:31" x14ac:dyDescent="0.25">
      <c r="A318" s="72"/>
      <c r="B318" s="52"/>
      <c r="C318" s="52"/>
      <c r="D318" s="52"/>
      <c r="E318" s="52"/>
      <c r="F318" s="52"/>
      <c r="G318" s="52"/>
      <c r="H318" s="52"/>
      <c r="I318" s="72"/>
      <c r="J318" s="76" t="str">
        <f>IFERROR(IF(J317-1&gt;=0, J317-1,""),"")</f>
        <v/>
      </c>
      <c r="K318" s="52"/>
      <c r="L318" s="52"/>
      <c r="M318" s="52"/>
      <c r="N318" s="52"/>
      <c r="O318" s="83" t="str">
        <f t="shared" si="80"/>
        <v/>
      </c>
      <c r="P318" s="76" t="str">
        <f t="shared" si="89"/>
        <v/>
      </c>
      <c r="Q318" s="76" t="str">
        <f t="shared" si="81"/>
        <v/>
      </c>
      <c r="R318" s="76" t="str">
        <f t="shared" si="79"/>
        <v/>
      </c>
      <c r="S318" s="83" t="str">
        <f t="shared" si="82"/>
        <v/>
      </c>
      <c r="T318" s="83" t="str">
        <f t="shared" si="83"/>
        <v/>
      </c>
      <c r="U318" s="83" t="str">
        <f t="shared" si="90"/>
        <v/>
      </c>
      <c r="V318" s="83" t="str">
        <f t="shared" si="91"/>
        <v/>
      </c>
      <c r="W318" s="83" t="e">
        <f t="shared" si="84"/>
        <v>#VALUE!</v>
      </c>
      <c r="X318" s="83" t="str">
        <f t="shared" si="85"/>
        <v/>
      </c>
      <c r="Y318" s="83" t="str">
        <f t="shared" si="97"/>
        <v/>
      </c>
      <c r="Z318" s="83" t="str">
        <f t="shared" si="86"/>
        <v/>
      </c>
      <c r="AA318" s="83" t="str">
        <f t="shared" si="87"/>
        <v/>
      </c>
      <c r="AB318" s="83" t="str">
        <f t="shared" si="88"/>
        <v/>
      </c>
      <c r="AC318" s="72"/>
      <c r="AD318" s="73"/>
      <c r="AE318" s="73"/>
    </row>
    <row r="319" spans="1:31" x14ac:dyDescent="0.25">
      <c r="A319" s="72"/>
      <c r="B319" s="52"/>
      <c r="C319" s="52"/>
      <c r="D319" s="52"/>
      <c r="E319" s="52"/>
      <c r="F319" s="52"/>
      <c r="G319" s="52"/>
      <c r="H319" s="52"/>
      <c r="I319" s="72"/>
      <c r="J319" s="76" t="str">
        <f>IFERROR(IF(J318-1&gt;=0, J318-1,""),"")</f>
        <v/>
      </c>
      <c r="K319" s="52"/>
      <c r="L319" s="52"/>
      <c r="M319" s="52"/>
      <c r="N319" s="52"/>
      <c r="O319" s="52"/>
      <c r="P319" s="52"/>
      <c r="Q319" s="52"/>
      <c r="R319" s="52"/>
      <c r="S319" s="52"/>
      <c r="T319" s="52"/>
      <c r="U319" s="52"/>
      <c r="V319" s="52"/>
      <c r="W319" s="52"/>
      <c r="X319" s="52"/>
      <c r="Y319" s="52"/>
      <c r="Z319" s="52"/>
      <c r="AA319" s="52"/>
      <c r="AB319" s="52"/>
      <c r="AC319" s="72"/>
      <c r="AD319" s="73"/>
      <c r="AE319" s="73"/>
    </row>
    <row r="320" spans="1:31" x14ac:dyDescent="0.25">
      <c r="A320" s="72"/>
      <c r="B320" s="52"/>
      <c r="C320" s="52"/>
      <c r="D320" s="52"/>
      <c r="E320" s="52"/>
      <c r="F320" s="52"/>
      <c r="G320" s="52"/>
      <c r="H320" s="52"/>
      <c r="I320" s="72"/>
      <c r="J320" s="76" t="str">
        <f>IFERROR(IF(J319-1&gt;=0, J319-1,""),"")</f>
        <v/>
      </c>
      <c r="K320" s="52"/>
      <c r="L320" s="52"/>
      <c r="M320" s="52"/>
      <c r="N320" s="52"/>
      <c r="O320" s="52"/>
      <c r="P320" s="52"/>
      <c r="Q320" s="52"/>
      <c r="R320" s="52"/>
      <c r="S320" s="52"/>
      <c r="T320" s="52"/>
      <c r="U320" s="52"/>
      <c r="V320" s="52"/>
      <c r="W320" s="52"/>
      <c r="X320" s="52"/>
      <c r="Y320" s="52"/>
      <c r="Z320" s="52"/>
      <c r="AA320" s="52"/>
      <c r="AB320" s="52"/>
      <c r="AC320" s="72"/>
      <c r="AD320" s="73"/>
      <c r="AE320" s="73"/>
    </row>
    <row r="321" spans="1:31" x14ac:dyDescent="0.25">
      <c r="A321" s="72"/>
      <c r="B321" s="52"/>
      <c r="C321" s="52"/>
      <c r="D321" s="52"/>
      <c r="E321" s="52"/>
      <c r="F321" s="52"/>
      <c r="G321" s="52"/>
      <c r="H321" s="52"/>
      <c r="I321" s="72"/>
      <c r="J321" s="52"/>
      <c r="K321" s="52"/>
      <c r="L321" s="52"/>
      <c r="M321" s="52"/>
      <c r="N321" s="52"/>
      <c r="O321" s="52"/>
      <c r="P321" s="52"/>
      <c r="Q321" s="52"/>
      <c r="R321" s="52"/>
      <c r="S321" s="52"/>
      <c r="T321" s="52"/>
      <c r="U321" s="52"/>
      <c r="V321" s="52"/>
      <c r="W321" s="52"/>
      <c r="X321" s="52"/>
      <c r="Y321" s="52"/>
      <c r="Z321" s="52"/>
      <c r="AA321" s="52"/>
      <c r="AB321" s="52"/>
      <c r="AC321" s="72"/>
      <c r="AD321" s="73"/>
      <c r="AE321" s="73"/>
    </row>
    <row r="322" spans="1:31" x14ac:dyDescent="0.25">
      <c r="A322" s="72"/>
      <c r="B322" s="52"/>
      <c r="C322" s="52"/>
      <c r="D322" s="52"/>
      <c r="E322" s="52"/>
      <c r="F322" s="52"/>
      <c r="G322" s="52"/>
      <c r="H322" s="52"/>
      <c r="I322" s="72"/>
      <c r="J322" s="52"/>
      <c r="K322" s="52"/>
      <c r="L322" s="52"/>
      <c r="M322" s="52"/>
      <c r="N322" s="52"/>
      <c r="O322" s="52"/>
      <c r="P322" s="52"/>
      <c r="Q322" s="52"/>
      <c r="R322" s="52"/>
      <c r="S322" s="52"/>
      <c r="T322" s="52"/>
      <c r="U322" s="52"/>
      <c r="V322" s="52"/>
      <c r="W322" s="52"/>
      <c r="X322" s="52"/>
      <c r="Y322" s="52"/>
      <c r="Z322" s="52"/>
      <c r="AA322" s="52"/>
      <c r="AB322" s="52"/>
      <c r="AC322" s="72"/>
      <c r="AD322" s="73"/>
      <c r="AE322" s="73"/>
    </row>
    <row r="323" spans="1:31" x14ac:dyDescent="0.25">
      <c r="A323" s="72"/>
      <c r="B323" s="52"/>
      <c r="C323" s="52"/>
      <c r="D323" s="52"/>
      <c r="E323" s="52"/>
      <c r="F323" s="52"/>
      <c r="G323" s="52"/>
      <c r="H323" s="52"/>
      <c r="I323" s="72"/>
      <c r="J323" s="52"/>
      <c r="K323" s="52"/>
      <c r="L323" s="52"/>
      <c r="M323" s="52"/>
      <c r="N323" s="52"/>
      <c r="O323" s="52"/>
      <c r="P323" s="52"/>
      <c r="Q323" s="52"/>
      <c r="R323" s="52"/>
      <c r="S323" s="52"/>
      <c r="T323" s="52"/>
      <c r="U323" s="52"/>
      <c r="V323" s="52"/>
      <c r="W323" s="52"/>
      <c r="X323" s="52"/>
      <c r="Y323" s="52"/>
      <c r="Z323" s="52"/>
      <c r="AA323" s="52"/>
      <c r="AB323" s="52"/>
      <c r="AC323" s="72"/>
      <c r="AD323" s="73"/>
      <c r="AE323" s="73"/>
    </row>
    <row r="324" spans="1:31" x14ac:dyDescent="0.25">
      <c r="A324" s="72"/>
      <c r="B324" s="52"/>
      <c r="C324" s="52"/>
      <c r="D324" s="52"/>
      <c r="E324" s="52"/>
      <c r="F324" s="52"/>
      <c r="G324" s="52"/>
      <c r="H324" s="52"/>
      <c r="I324" s="72"/>
      <c r="J324" s="52"/>
      <c r="K324" s="52"/>
      <c r="L324" s="52"/>
      <c r="M324" s="52"/>
      <c r="N324" s="52"/>
      <c r="O324" s="52"/>
      <c r="P324" s="52"/>
      <c r="Q324" s="52"/>
      <c r="R324" s="52"/>
      <c r="S324" s="52"/>
      <c r="T324" s="52"/>
      <c r="U324" s="52"/>
      <c r="V324" s="52"/>
      <c r="W324" s="52"/>
      <c r="X324" s="52"/>
      <c r="Y324" s="52"/>
      <c r="Z324" s="52"/>
      <c r="AA324" s="52"/>
      <c r="AB324" s="52"/>
      <c r="AC324" s="72"/>
      <c r="AD324" s="73"/>
      <c r="AE324" s="73"/>
    </row>
    <row r="325" spans="1:31" x14ac:dyDescent="0.25">
      <c r="A325" s="72"/>
      <c r="B325" s="52"/>
      <c r="C325" s="52"/>
      <c r="D325" s="52"/>
      <c r="E325" s="52"/>
      <c r="F325" s="52"/>
      <c r="G325" s="52"/>
      <c r="H325" s="52"/>
      <c r="I325" s="72"/>
      <c r="J325" s="52"/>
      <c r="K325" s="52"/>
      <c r="L325" s="52"/>
      <c r="M325" s="52"/>
      <c r="N325" s="52"/>
      <c r="O325" s="52"/>
      <c r="P325" s="52"/>
      <c r="Q325" s="52"/>
      <c r="R325" s="52"/>
      <c r="S325" s="52"/>
      <c r="T325" s="52"/>
      <c r="U325" s="52"/>
      <c r="V325" s="52"/>
      <c r="W325" s="52"/>
      <c r="X325" s="52"/>
      <c r="Y325" s="52"/>
      <c r="Z325" s="52"/>
      <c r="AA325" s="52"/>
      <c r="AB325" s="52"/>
      <c r="AC325" s="72"/>
      <c r="AD325" s="73"/>
      <c r="AE325" s="73"/>
    </row>
    <row r="326" spans="1:31" x14ac:dyDescent="0.25">
      <c r="A326" s="72"/>
      <c r="B326" s="52"/>
      <c r="C326" s="52"/>
      <c r="D326" s="52"/>
      <c r="E326" s="52"/>
      <c r="F326" s="52"/>
      <c r="G326" s="52"/>
      <c r="H326" s="52"/>
      <c r="I326" s="72"/>
      <c r="J326" s="52"/>
      <c r="K326" s="52"/>
      <c r="L326" s="52"/>
      <c r="M326" s="52"/>
      <c r="N326" s="52"/>
      <c r="O326" s="52"/>
      <c r="P326" s="52"/>
      <c r="Q326" s="52"/>
      <c r="R326" s="52"/>
      <c r="S326" s="52"/>
      <c r="T326" s="52"/>
      <c r="U326" s="52"/>
      <c r="V326" s="52"/>
      <c r="W326" s="52"/>
      <c r="X326" s="52"/>
      <c r="Y326" s="52"/>
      <c r="Z326" s="52"/>
      <c r="AA326" s="52"/>
      <c r="AB326" s="52"/>
      <c r="AC326" s="72"/>
      <c r="AD326" s="73"/>
      <c r="AE326" s="73"/>
    </row>
    <row r="327" spans="1:31" x14ac:dyDescent="0.25">
      <c r="A327" s="72"/>
      <c r="B327" s="52"/>
      <c r="C327" s="52"/>
      <c r="D327" s="52"/>
      <c r="E327" s="52"/>
      <c r="F327" s="52"/>
      <c r="G327" s="52"/>
      <c r="H327" s="52"/>
      <c r="I327" s="72"/>
      <c r="J327" s="52"/>
      <c r="K327" s="52"/>
      <c r="L327" s="52"/>
      <c r="M327" s="52"/>
      <c r="N327" s="52"/>
      <c r="O327" s="52"/>
      <c r="P327" s="52"/>
      <c r="Q327" s="52"/>
      <c r="R327" s="52"/>
      <c r="S327" s="52"/>
      <c r="T327" s="52"/>
      <c r="U327" s="52"/>
      <c r="V327" s="52"/>
      <c r="W327" s="52"/>
      <c r="X327" s="52"/>
      <c r="Y327" s="52"/>
      <c r="Z327" s="52"/>
      <c r="AA327" s="52"/>
      <c r="AB327" s="52"/>
      <c r="AC327" s="72"/>
      <c r="AD327" s="73"/>
      <c r="AE327" s="73"/>
    </row>
    <row r="328" spans="1:31" x14ac:dyDescent="0.25">
      <c r="A328" s="72"/>
      <c r="B328" s="52"/>
      <c r="C328" s="52"/>
      <c r="D328" s="52"/>
      <c r="E328" s="52"/>
      <c r="F328" s="52"/>
      <c r="G328" s="52"/>
      <c r="H328" s="52"/>
      <c r="I328" s="72"/>
      <c r="J328" s="52"/>
      <c r="K328" s="52"/>
      <c r="L328" s="52"/>
      <c r="M328" s="52"/>
      <c r="N328" s="52"/>
      <c r="O328" s="52"/>
      <c r="P328" s="52"/>
      <c r="Q328" s="52"/>
      <c r="R328" s="52"/>
      <c r="S328" s="52"/>
      <c r="T328" s="52"/>
      <c r="U328" s="52"/>
      <c r="V328" s="52"/>
      <c r="W328" s="52"/>
      <c r="X328" s="52"/>
      <c r="Y328" s="52"/>
      <c r="Z328" s="52"/>
      <c r="AA328" s="52"/>
      <c r="AB328" s="52"/>
      <c r="AC328" s="72"/>
      <c r="AD328" s="73"/>
      <c r="AE328" s="73"/>
    </row>
    <row r="329" spans="1:31" x14ac:dyDescent="0.25">
      <c r="A329" s="72"/>
      <c r="B329" s="52"/>
      <c r="C329" s="52"/>
      <c r="D329" s="52"/>
      <c r="E329" s="52"/>
      <c r="F329" s="52"/>
      <c r="G329" s="52"/>
      <c r="H329" s="52"/>
      <c r="I329" s="72"/>
      <c r="J329" s="52"/>
      <c r="K329" s="52"/>
      <c r="L329" s="52"/>
      <c r="M329" s="52"/>
      <c r="N329" s="52"/>
      <c r="O329" s="52"/>
      <c r="P329" s="52"/>
      <c r="Q329" s="52"/>
      <c r="R329" s="52"/>
      <c r="S329" s="52"/>
      <c r="T329" s="52"/>
      <c r="U329" s="52"/>
      <c r="V329" s="52"/>
      <c r="W329" s="52"/>
      <c r="X329" s="52"/>
      <c r="Y329" s="52"/>
      <c r="Z329" s="52"/>
      <c r="AA329" s="52"/>
      <c r="AB329" s="52"/>
      <c r="AC329" s="72"/>
      <c r="AD329" s="73"/>
      <c r="AE329" s="73"/>
    </row>
    <row r="330" spans="1:31" x14ac:dyDescent="0.25">
      <c r="A330" s="72"/>
      <c r="B330" s="52"/>
      <c r="C330" s="52"/>
      <c r="D330" s="52"/>
      <c r="E330" s="52"/>
      <c r="F330" s="52"/>
      <c r="G330" s="52"/>
      <c r="H330" s="52"/>
      <c r="I330" s="72"/>
      <c r="J330" s="52"/>
      <c r="K330" s="52"/>
      <c r="L330" s="52"/>
      <c r="M330" s="52"/>
      <c r="N330" s="52"/>
      <c r="O330" s="52"/>
      <c r="P330" s="52"/>
      <c r="Q330" s="52"/>
      <c r="R330" s="52"/>
      <c r="S330" s="52"/>
      <c r="T330" s="52"/>
      <c r="U330" s="52"/>
      <c r="V330" s="52"/>
      <c r="W330" s="52"/>
      <c r="X330" s="52"/>
      <c r="Y330" s="52"/>
      <c r="Z330" s="52"/>
      <c r="AA330" s="52"/>
      <c r="AB330" s="52"/>
      <c r="AC330" s="72"/>
      <c r="AD330" s="73"/>
      <c r="AE330" s="73"/>
    </row>
    <row r="331" spans="1:31" x14ac:dyDescent="0.25">
      <c r="A331" s="72"/>
      <c r="B331" s="52"/>
      <c r="C331" s="52"/>
      <c r="D331" s="52"/>
      <c r="E331" s="52"/>
      <c r="F331" s="52"/>
      <c r="G331" s="52"/>
      <c r="H331" s="52"/>
      <c r="I331" s="72"/>
      <c r="J331" s="52"/>
      <c r="K331" s="52"/>
      <c r="L331" s="52"/>
      <c r="M331" s="52"/>
      <c r="N331" s="52"/>
      <c r="O331" s="52"/>
      <c r="P331" s="52"/>
      <c r="Q331" s="52"/>
      <c r="R331" s="52"/>
      <c r="S331" s="52"/>
      <c r="T331" s="52"/>
      <c r="U331" s="52"/>
      <c r="V331" s="52"/>
      <c r="W331" s="52"/>
      <c r="X331" s="52"/>
      <c r="Y331" s="52"/>
      <c r="Z331" s="52"/>
      <c r="AA331" s="52"/>
      <c r="AB331" s="52"/>
      <c r="AC331" s="72"/>
      <c r="AD331" s="73"/>
      <c r="AE331" s="73"/>
    </row>
    <row r="332" spans="1:31" x14ac:dyDescent="0.25">
      <c r="A332" s="72"/>
      <c r="B332" s="52"/>
      <c r="C332" s="52"/>
      <c r="D332" s="52"/>
      <c r="E332" s="52"/>
      <c r="F332" s="52"/>
      <c r="G332" s="52"/>
      <c r="H332" s="52"/>
      <c r="I332" s="72"/>
      <c r="J332" s="52"/>
      <c r="K332" s="52"/>
      <c r="L332" s="52"/>
      <c r="M332" s="52"/>
      <c r="N332" s="52"/>
      <c r="O332" s="52"/>
      <c r="P332" s="52"/>
      <c r="Q332" s="52"/>
      <c r="R332" s="52"/>
      <c r="S332" s="52"/>
      <c r="T332" s="52"/>
      <c r="U332" s="52"/>
      <c r="V332" s="52"/>
      <c r="W332" s="52"/>
      <c r="X332" s="52"/>
      <c r="Y332" s="52"/>
      <c r="Z332" s="52"/>
      <c r="AA332" s="52"/>
      <c r="AB332" s="52"/>
      <c r="AC332" s="72"/>
      <c r="AD332" s="73"/>
      <c r="AE332" s="73"/>
    </row>
    <row r="333" spans="1:31" x14ac:dyDescent="0.25">
      <c r="A333" s="72"/>
      <c r="B333" s="52"/>
      <c r="C333" s="52"/>
      <c r="D333" s="52"/>
      <c r="E333" s="52"/>
      <c r="F333" s="52"/>
      <c r="G333" s="52"/>
      <c r="H333" s="52"/>
      <c r="I333" s="72"/>
      <c r="J333" s="52"/>
      <c r="K333" s="52"/>
      <c r="L333" s="52"/>
      <c r="M333" s="52"/>
      <c r="N333" s="52"/>
      <c r="O333" s="52"/>
      <c r="P333" s="52"/>
      <c r="Q333" s="52"/>
      <c r="R333" s="52"/>
      <c r="S333" s="52"/>
      <c r="T333" s="52"/>
      <c r="U333" s="52"/>
      <c r="V333" s="52"/>
      <c r="W333" s="52"/>
      <c r="X333" s="52"/>
      <c r="Y333" s="52"/>
      <c r="Z333" s="52"/>
      <c r="AA333" s="52"/>
      <c r="AB333" s="52"/>
      <c r="AC333" s="72"/>
      <c r="AD333" s="73"/>
      <c r="AE333" s="73"/>
    </row>
    <row r="334" spans="1:31" x14ac:dyDescent="0.25">
      <c r="A334" s="72"/>
      <c r="B334" s="52"/>
      <c r="C334" s="52"/>
      <c r="D334" s="52"/>
      <c r="E334" s="52"/>
      <c r="F334" s="52"/>
      <c r="G334" s="52"/>
      <c r="H334" s="52"/>
      <c r="I334" s="72"/>
      <c r="J334" s="52"/>
      <c r="K334" s="52"/>
      <c r="L334" s="52"/>
      <c r="M334" s="52"/>
      <c r="N334" s="52"/>
      <c r="O334" s="52"/>
      <c r="P334" s="52"/>
      <c r="Q334" s="52"/>
      <c r="R334" s="52"/>
      <c r="S334" s="52"/>
      <c r="T334" s="52"/>
      <c r="U334" s="52"/>
      <c r="V334" s="52"/>
      <c r="W334" s="52"/>
      <c r="X334" s="52"/>
      <c r="Y334" s="52"/>
      <c r="Z334" s="52"/>
      <c r="AA334" s="52"/>
      <c r="AB334" s="52"/>
      <c r="AC334" s="72"/>
      <c r="AD334" s="73"/>
      <c r="AE334" s="73"/>
    </row>
    <row r="335" spans="1:31" x14ac:dyDescent="0.25">
      <c r="A335" s="72"/>
      <c r="B335" s="52"/>
      <c r="C335" s="52"/>
      <c r="D335" s="52"/>
      <c r="E335" s="52"/>
      <c r="F335" s="52"/>
      <c r="G335" s="52"/>
      <c r="H335" s="52"/>
      <c r="I335" s="72"/>
      <c r="J335" s="52"/>
      <c r="K335" s="52"/>
      <c r="L335" s="52"/>
      <c r="M335" s="52"/>
      <c r="N335" s="52"/>
      <c r="O335" s="52"/>
      <c r="P335" s="52"/>
      <c r="Q335" s="52"/>
      <c r="R335" s="52"/>
      <c r="S335" s="52"/>
      <c r="T335" s="52"/>
      <c r="U335" s="52"/>
      <c r="V335" s="52"/>
      <c r="W335" s="52"/>
      <c r="X335" s="52"/>
      <c r="Y335" s="52"/>
      <c r="Z335" s="52"/>
      <c r="AA335" s="52"/>
      <c r="AB335" s="52"/>
      <c r="AC335" s="72"/>
      <c r="AD335" s="73"/>
      <c r="AE335" s="73"/>
    </row>
    <row r="336" spans="1:31" x14ac:dyDescent="0.25">
      <c r="A336" s="72"/>
      <c r="B336" s="52"/>
      <c r="C336" s="52"/>
      <c r="D336" s="52"/>
      <c r="E336" s="52"/>
      <c r="F336" s="52"/>
      <c r="G336" s="52"/>
      <c r="H336" s="52"/>
      <c r="I336" s="72"/>
      <c r="J336" s="52"/>
      <c r="K336" s="52"/>
      <c r="L336" s="52"/>
      <c r="M336" s="52"/>
      <c r="N336" s="52"/>
      <c r="O336" s="52"/>
      <c r="P336" s="52"/>
      <c r="Q336" s="52"/>
      <c r="R336" s="52"/>
      <c r="S336" s="52"/>
      <c r="T336" s="52"/>
      <c r="U336" s="52"/>
      <c r="V336" s="52"/>
      <c r="W336" s="52"/>
      <c r="X336" s="52"/>
      <c r="Y336" s="52"/>
      <c r="Z336" s="52"/>
      <c r="AA336" s="52"/>
      <c r="AB336" s="52"/>
      <c r="AC336" s="72"/>
      <c r="AD336" s="73"/>
      <c r="AE336" s="73"/>
    </row>
    <row r="337" spans="1:31" x14ac:dyDescent="0.25">
      <c r="A337" s="72"/>
      <c r="B337" s="52"/>
      <c r="C337" s="52"/>
      <c r="D337" s="52"/>
      <c r="E337" s="52"/>
      <c r="F337" s="52"/>
      <c r="G337" s="52"/>
      <c r="H337" s="52"/>
      <c r="I337" s="72"/>
      <c r="J337" s="52"/>
      <c r="K337" s="52"/>
      <c r="L337" s="52"/>
      <c r="M337" s="52"/>
      <c r="N337" s="52"/>
      <c r="O337" s="52"/>
      <c r="P337" s="52"/>
      <c r="Q337" s="52"/>
      <c r="R337" s="52"/>
      <c r="S337" s="52"/>
      <c r="T337" s="52"/>
      <c r="U337" s="52"/>
      <c r="V337" s="52"/>
      <c r="W337" s="52"/>
      <c r="X337" s="52"/>
      <c r="Y337" s="52"/>
      <c r="Z337" s="52"/>
      <c r="AA337" s="52"/>
      <c r="AB337" s="52"/>
      <c r="AC337" s="72"/>
      <c r="AD337" s="73"/>
      <c r="AE337" s="73"/>
    </row>
    <row r="338" spans="1:31" x14ac:dyDescent="0.25">
      <c r="A338" s="72"/>
      <c r="B338" s="52"/>
      <c r="C338" s="52"/>
      <c r="D338" s="52"/>
      <c r="E338" s="52"/>
      <c r="F338" s="52"/>
      <c r="G338" s="52"/>
      <c r="H338" s="52"/>
      <c r="I338" s="72"/>
      <c r="J338" s="52"/>
      <c r="K338" s="52"/>
      <c r="L338" s="52"/>
      <c r="M338" s="52"/>
      <c r="N338" s="52"/>
      <c r="O338" s="52"/>
      <c r="P338" s="52"/>
      <c r="Q338" s="52"/>
      <c r="R338" s="52"/>
      <c r="S338" s="52"/>
      <c r="T338" s="52"/>
      <c r="U338" s="52"/>
      <c r="V338" s="52"/>
      <c r="W338" s="52"/>
      <c r="X338" s="52"/>
      <c r="Y338" s="52"/>
      <c r="Z338" s="52"/>
      <c r="AA338" s="52"/>
      <c r="AB338" s="52"/>
      <c r="AC338" s="72"/>
      <c r="AD338" s="73"/>
      <c r="AE338" s="73"/>
    </row>
    <row r="339" spans="1:31" x14ac:dyDescent="0.25">
      <c r="A339" s="72"/>
      <c r="B339" s="52"/>
      <c r="C339" s="52"/>
      <c r="D339" s="52"/>
      <c r="E339" s="52"/>
      <c r="F339" s="52"/>
      <c r="G339" s="52"/>
      <c r="H339" s="52"/>
      <c r="I339" s="72"/>
      <c r="J339" s="52"/>
      <c r="K339" s="52"/>
      <c r="L339" s="52"/>
      <c r="M339" s="52"/>
      <c r="N339" s="52"/>
      <c r="O339" s="52"/>
      <c r="P339" s="52"/>
      <c r="Q339" s="52"/>
      <c r="R339" s="52"/>
      <c r="S339" s="52"/>
      <c r="T339" s="52"/>
      <c r="U339" s="52"/>
      <c r="V339" s="52"/>
      <c r="W339" s="52"/>
      <c r="X339" s="52"/>
      <c r="Y339" s="52"/>
      <c r="Z339" s="52"/>
      <c r="AA339" s="52"/>
      <c r="AB339" s="52"/>
      <c r="AC339" s="72"/>
      <c r="AD339" s="73"/>
      <c r="AE339" s="73"/>
    </row>
    <row r="340" spans="1:31" x14ac:dyDescent="0.25">
      <c r="A340" s="72"/>
      <c r="B340" s="52"/>
      <c r="C340" s="52"/>
      <c r="D340" s="52"/>
      <c r="E340" s="52"/>
      <c r="F340" s="52"/>
      <c r="G340" s="52"/>
      <c r="H340" s="52"/>
      <c r="I340" s="72"/>
      <c r="J340" s="52"/>
      <c r="K340" s="52"/>
      <c r="L340" s="52"/>
      <c r="M340" s="52"/>
      <c r="N340" s="52"/>
      <c r="O340" s="52"/>
      <c r="P340" s="52"/>
      <c r="Q340" s="52"/>
      <c r="R340" s="52"/>
      <c r="S340" s="52"/>
      <c r="T340" s="52"/>
      <c r="U340" s="52"/>
      <c r="V340" s="52"/>
      <c r="W340" s="52"/>
      <c r="X340" s="52"/>
      <c r="Y340" s="52"/>
      <c r="Z340" s="52"/>
      <c r="AA340" s="52"/>
      <c r="AB340" s="52"/>
      <c r="AC340" s="72"/>
      <c r="AD340" s="73"/>
      <c r="AE340" s="73"/>
    </row>
    <row r="341" spans="1:31" x14ac:dyDescent="0.25">
      <c r="A341" s="72"/>
      <c r="B341" s="52"/>
      <c r="C341" s="52"/>
      <c r="D341" s="52"/>
      <c r="E341" s="52"/>
      <c r="F341" s="52"/>
      <c r="G341" s="52"/>
      <c r="H341" s="52"/>
      <c r="I341" s="72"/>
      <c r="J341" s="52"/>
      <c r="K341" s="52"/>
      <c r="L341" s="52"/>
      <c r="M341" s="52"/>
      <c r="N341" s="52"/>
      <c r="O341" s="52"/>
      <c r="P341" s="52"/>
      <c r="Q341" s="52"/>
      <c r="R341" s="52"/>
      <c r="S341" s="52"/>
      <c r="T341" s="52"/>
      <c r="U341" s="52"/>
      <c r="V341" s="52"/>
      <c r="W341" s="52"/>
      <c r="X341" s="52"/>
      <c r="Y341" s="52"/>
      <c r="Z341" s="52"/>
      <c r="AA341" s="52"/>
      <c r="AB341" s="52"/>
      <c r="AC341" s="72"/>
      <c r="AD341" s="73"/>
      <c r="AE341" s="73"/>
    </row>
    <row r="342" spans="1:31" x14ac:dyDescent="0.25">
      <c r="A342" s="72"/>
      <c r="B342" s="52"/>
      <c r="C342" s="52"/>
      <c r="D342" s="52"/>
      <c r="E342" s="52"/>
      <c r="F342" s="52"/>
      <c r="G342" s="52"/>
      <c r="H342" s="52"/>
      <c r="I342" s="72"/>
      <c r="J342" s="52"/>
      <c r="K342" s="52"/>
      <c r="L342" s="52"/>
      <c r="M342" s="52"/>
      <c r="N342" s="52"/>
      <c r="O342" s="52"/>
      <c r="P342" s="52"/>
      <c r="Q342" s="52"/>
      <c r="R342" s="52"/>
      <c r="S342" s="52"/>
      <c r="T342" s="52"/>
      <c r="U342" s="52"/>
      <c r="V342" s="52"/>
      <c r="W342" s="52"/>
      <c r="X342" s="52"/>
      <c r="Y342" s="52"/>
      <c r="Z342" s="52"/>
      <c r="AA342" s="52"/>
      <c r="AB342" s="52"/>
      <c r="AC342" s="72"/>
      <c r="AD342" s="73"/>
      <c r="AE342" s="73"/>
    </row>
    <row r="343" spans="1:31" x14ac:dyDescent="0.25">
      <c r="A343" s="72"/>
      <c r="B343" s="52"/>
      <c r="C343" s="52"/>
      <c r="D343" s="52"/>
      <c r="E343" s="52"/>
      <c r="F343" s="52"/>
      <c r="G343" s="52"/>
      <c r="H343" s="52"/>
      <c r="I343" s="72"/>
      <c r="J343" s="52"/>
      <c r="K343" s="52"/>
      <c r="L343" s="52"/>
      <c r="M343" s="52"/>
      <c r="N343" s="52"/>
      <c r="O343" s="52"/>
      <c r="P343" s="52"/>
      <c r="Q343" s="52"/>
      <c r="R343" s="52"/>
      <c r="S343" s="52"/>
      <c r="T343" s="52"/>
      <c r="U343" s="52"/>
      <c r="V343" s="52"/>
      <c r="W343" s="52"/>
      <c r="X343" s="52"/>
      <c r="Y343" s="52"/>
      <c r="Z343" s="52"/>
      <c r="AA343" s="52"/>
      <c r="AB343" s="52"/>
      <c r="AC343" s="72"/>
      <c r="AD343" s="73"/>
      <c r="AE343" s="73"/>
    </row>
    <row r="344" spans="1:31" x14ac:dyDescent="0.25">
      <c r="A344" s="72"/>
      <c r="B344" s="52"/>
      <c r="C344" s="52"/>
      <c r="D344" s="52"/>
      <c r="E344" s="52"/>
      <c r="F344" s="52"/>
      <c r="G344" s="52"/>
      <c r="H344" s="52"/>
      <c r="I344" s="72"/>
      <c r="J344" s="52"/>
      <c r="K344" s="52"/>
      <c r="L344" s="52"/>
      <c r="M344" s="52"/>
      <c r="N344" s="52"/>
      <c r="O344" s="52"/>
      <c r="P344" s="52"/>
      <c r="Q344" s="52"/>
      <c r="R344" s="52"/>
      <c r="S344" s="52"/>
      <c r="T344" s="52"/>
      <c r="U344" s="52"/>
      <c r="V344" s="52"/>
      <c r="W344" s="52"/>
      <c r="X344" s="52"/>
      <c r="Y344" s="52"/>
      <c r="Z344" s="52"/>
      <c r="AA344" s="52"/>
      <c r="AB344" s="52"/>
      <c r="AC344" s="72"/>
      <c r="AD344" s="73"/>
      <c r="AE344" s="73"/>
    </row>
    <row r="345" spans="1:31" x14ac:dyDescent="0.25">
      <c r="A345" s="72"/>
      <c r="B345" s="52"/>
      <c r="C345" s="52"/>
      <c r="D345" s="52"/>
      <c r="E345" s="52"/>
      <c r="F345" s="52"/>
      <c r="G345" s="52"/>
      <c r="H345" s="52"/>
      <c r="I345" s="72"/>
      <c r="J345" s="52"/>
      <c r="K345" s="52"/>
      <c r="L345" s="52"/>
      <c r="M345" s="52"/>
      <c r="N345" s="52"/>
      <c r="O345" s="52"/>
      <c r="P345" s="52"/>
      <c r="Q345" s="52"/>
      <c r="R345" s="52"/>
      <c r="S345" s="52"/>
      <c r="T345" s="52"/>
      <c r="U345" s="52"/>
      <c r="V345" s="52"/>
      <c r="W345" s="52"/>
      <c r="X345" s="52"/>
      <c r="Y345" s="52"/>
      <c r="Z345" s="52"/>
      <c r="AA345" s="52"/>
      <c r="AB345" s="52"/>
      <c r="AC345" s="72"/>
      <c r="AD345" s="73"/>
      <c r="AE345" s="73"/>
    </row>
    <row r="346" spans="1:31" x14ac:dyDescent="0.25">
      <c r="A346" s="72"/>
      <c r="B346" s="52"/>
      <c r="C346" s="52"/>
      <c r="D346" s="52"/>
      <c r="E346" s="52"/>
      <c r="F346" s="52"/>
      <c r="G346" s="52"/>
      <c r="H346" s="52"/>
      <c r="I346" s="72"/>
      <c r="J346" s="52"/>
      <c r="K346" s="52"/>
      <c r="L346" s="52"/>
      <c r="M346" s="52"/>
      <c r="N346" s="52"/>
      <c r="O346" s="52"/>
      <c r="P346" s="52"/>
      <c r="Q346" s="52"/>
      <c r="R346" s="52"/>
      <c r="S346" s="52"/>
      <c r="T346" s="52"/>
      <c r="U346" s="52"/>
      <c r="V346" s="52"/>
      <c r="W346" s="52"/>
      <c r="X346" s="52"/>
      <c r="Y346" s="52"/>
      <c r="Z346" s="52"/>
      <c r="AA346" s="52"/>
      <c r="AB346" s="52"/>
      <c r="AC346" s="72"/>
      <c r="AD346" s="73"/>
      <c r="AE346" s="73"/>
    </row>
    <row r="347" spans="1:31" x14ac:dyDescent="0.25">
      <c r="A347" s="72"/>
      <c r="B347" s="52"/>
      <c r="C347" s="52"/>
      <c r="D347" s="52"/>
      <c r="E347" s="52"/>
      <c r="F347" s="52"/>
      <c r="G347" s="52"/>
      <c r="H347" s="52"/>
      <c r="I347" s="72"/>
      <c r="J347" s="52"/>
      <c r="K347" s="52"/>
      <c r="L347" s="52"/>
      <c r="M347" s="52"/>
      <c r="N347" s="52"/>
      <c r="O347" s="52"/>
      <c r="P347" s="52"/>
      <c r="Q347" s="52"/>
      <c r="R347" s="52"/>
      <c r="S347" s="52"/>
      <c r="T347" s="52"/>
      <c r="U347" s="52"/>
      <c r="V347" s="52"/>
      <c r="W347" s="52"/>
      <c r="X347" s="52"/>
      <c r="Y347" s="52"/>
      <c r="Z347" s="52"/>
      <c r="AA347" s="52"/>
      <c r="AB347" s="52"/>
      <c r="AC347" s="72"/>
      <c r="AD347" s="73"/>
      <c r="AE347" s="73"/>
    </row>
    <row r="348" spans="1:31" x14ac:dyDescent="0.25">
      <c r="A348" s="72"/>
      <c r="B348" s="52"/>
      <c r="C348" s="52"/>
      <c r="D348" s="52"/>
      <c r="E348" s="52"/>
      <c r="F348" s="52"/>
      <c r="G348" s="52"/>
      <c r="H348" s="52"/>
      <c r="I348" s="72"/>
      <c r="J348" s="52"/>
      <c r="K348" s="52"/>
      <c r="L348" s="52"/>
      <c r="M348" s="52"/>
      <c r="N348" s="52"/>
      <c r="O348" s="52"/>
      <c r="P348" s="52"/>
      <c r="Q348" s="52"/>
      <c r="R348" s="52"/>
      <c r="S348" s="52"/>
      <c r="T348" s="52"/>
      <c r="U348" s="52"/>
      <c r="V348" s="52"/>
      <c r="W348" s="52"/>
      <c r="X348" s="52"/>
      <c r="Y348" s="52"/>
      <c r="Z348" s="52"/>
      <c r="AA348" s="52"/>
      <c r="AB348" s="52"/>
      <c r="AC348" s="72"/>
      <c r="AD348" s="73"/>
      <c r="AE348" s="73"/>
    </row>
    <row r="349" spans="1:31" x14ac:dyDescent="0.25">
      <c r="A349" s="72"/>
      <c r="B349" s="52"/>
      <c r="C349" s="52"/>
      <c r="D349" s="52"/>
      <c r="E349" s="52"/>
      <c r="F349" s="52"/>
      <c r="G349" s="52"/>
      <c r="H349" s="52"/>
      <c r="I349" s="72"/>
      <c r="J349" s="52"/>
      <c r="K349" s="52"/>
      <c r="L349" s="52"/>
      <c r="M349" s="52"/>
      <c r="N349" s="52"/>
      <c r="O349" s="52"/>
      <c r="P349" s="52"/>
      <c r="Q349" s="52"/>
      <c r="R349" s="52"/>
      <c r="S349" s="52"/>
      <c r="T349" s="52"/>
      <c r="U349" s="52"/>
      <c r="V349" s="52"/>
      <c r="W349" s="52"/>
      <c r="X349" s="52"/>
      <c r="Y349" s="52"/>
      <c r="Z349" s="52"/>
      <c r="AA349" s="52"/>
      <c r="AB349" s="52"/>
      <c r="AC349" s="72"/>
      <c r="AD349" s="73"/>
      <c r="AE349" s="73"/>
    </row>
    <row r="350" spans="1:31" x14ac:dyDescent="0.25">
      <c r="A350" s="72"/>
      <c r="B350" s="52"/>
      <c r="C350" s="52"/>
      <c r="D350" s="52"/>
      <c r="E350" s="52"/>
      <c r="F350" s="52"/>
      <c r="G350" s="52"/>
      <c r="H350" s="52"/>
      <c r="I350" s="72"/>
      <c r="J350" s="52"/>
      <c r="K350" s="52"/>
      <c r="L350" s="52"/>
      <c r="M350" s="52"/>
      <c r="N350" s="52"/>
      <c r="O350" s="52"/>
      <c r="P350" s="52"/>
      <c r="Q350" s="52"/>
      <c r="R350" s="52"/>
      <c r="S350" s="52"/>
      <c r="T350" s="52"/>
      <c r="U350" s="52"/>
      <c r="V350" s="52"/>
      <c r="W350" s="52"/>
      <c r="X350" s="52"/>
      <c r="Y350" s="52"/>
      <c r="Z350" s="52"/>
      <c r="AA350" s="52"/>
      <c r="AB350" s="52"/>
      <c r="AC350" s="72"/>
      <c r="AD350" s="73"/>
      <c r="AE350" s="73"/>
    </row>
    <row r="351" spans="1:31" x14ac:dyDescent="0.25">
      <c r="A351" s="72"/>
      <c r="B351" s="52"/>
      <c r="C351" s="52"/>
      <c r="D351" s="52"/>
      <c r="E351" s="52"/>
      <c r="F351" s="52"/>
      <c r="G351" s="52"/>
      <c r="H351" s="52"/>
      <c r="I351" s="72"/>
      <c r="J351" s="52"/>
      <c r="K351" s="52"/>
      <c r="L351" s="52"/>
      <c r="M351" s="52"/>
      <c r="N351" s="52"/>
      <c r="O351" s="52"/>
      <c r="P351" s="52"/>
      <c r="Q351" s="52"/>
      <c r="R351" s="52"/>
      <c r="S351" s="52"/>
      <c r="T351" s="52"/>
      <c r="U351" s="52"/>
      <c r="V351" s="52"/>
      <c r="W351" s="52"/>
      <c r="X351" s="52"/>
      <c r="Y351" s="52"/>
      <c r="Z351" s="52"/>
      <c r="AA351" s="52"/>
      <c r="AB351" s="52"/>
      <c r="AC351" s="72"/>
      <c r="AD351" s="73"/>
      <c r="AE351" s="73"/>
    </row>
    <row r="352" spans="1:31" x14ac:dyDescent="0.25">
      <c r="A352" s="72"/>
      <c r="B352" s="52"/>
      <c r="C352" s="52"/>
      <c r="D352" s="52"/>
      <c r="E352" s="52"/>
      <c r="F352" s="52"/>
      <c r="G352" s="52"/>
      <c r="H352" s="52"/>
      <c r="I352" s="72"/>
      <c r="J352" s="52"/>
      <c r="K352" s="52"/>
      <c r="L352" s="52"/>
      <c r="M352" s="52"/>
      <c r="N352" s="52"/>
      <c r="O352" s="52"/>
      <c r="P352" s="52"/>
      <c r="Q352" s="52"/>
      <c r="R352" s="52"/>
      <c r="S352" s="52"/>
      <c r="T352" s="52"/>
      <c r="U352" s="52"/>
      <c r="V352" s="52"/>
      <c r="W352" s="52"/>
      <c r="X352" s="52"/>
      <c r="Y352" s="52"/>
      <c r="Z352" s="52"/>
      <c r="AA352" s="52"/>
      <c r="AB352" s="52"/>
      <c r="AC352" s="72"/>
      <c r="AD352" s="73"/>
      <c r="AE352" s="73"/>
    </row>
    <row r="353" spans="1:31" x14ac:dyDescent="0.25">
      <c r="A353" s="72"/>
      <c r="B353" s="52"/>
      <c r="C353" s="52"/>
      <c r="D353" s="52"/>
      <c r="E353" s="52"/>
      <c r="F353" s="52"/>
      <c r="G353" s="52"/>
      <c r="H353" s="52"/>
      <c r="I353" s="72"/>
      <c r="J353" s="52"/>
      <c r="K353" s="52"/>
      <c r="L353" s="52"/>
      <c r="M353" s="52"/>
      <c r="N353" s="52"/>
      <c r="O353" s="52"/>
      <c r="P353" s="52"/>
      <c r="Q353" s="52"/>
      <c r="R353" s="52"/>
      <c r="S353" s="52"/>
      <c r="T353" s="52"/>
      <c r="U353" s="52"/>
      <c r="V353" s="52"/>
      <c r="W353" s="52"/>
      <c r="X353" s="52"/>
      <c r="Y353" s="52"/>
      <c r="Z353" s="52"/>
      <c r="AA353" s="52"/>
      <c r="AB353" s="52"/>
      <c r="AC353" s="72"/>
      <c r="AD353" s="73"/>
      <c r="AE353" s="73"/>
    </row>
    <row r="354" spans="1:31" x14ac:dyDescent="0.25">
      <c r="A354" s="72"/>
      <c r="B354" s="52"/>
      <c r="C354" s="52"/>
      <c r="D354" s="52"/>
      <c r="E354" s="52"/>
      <c r="F354" s="52"/>
      <c r="G354" s="52"/>
      <c r="H354" s="52"/>
      <c r="I354" s="72"/>
      <c r="J354" s="52"/>
      <c r="K354" s="52"/>
      <c r="L354" s="52"/>
      <c r="M354" s="52"/>
      <c r="N354" s="52"/>
      <c r="O354" s="52"/>
      <c r="P354" s="52"/>
      <c r="Q354" s="52"/>
      <c r="R354" s="52"/>
      <c r="S354" s="52"/>
      <c r="T354" s="52"/>
      <c r="U354" s="52"/>
      <c r="V354" s="52"/>
      <c r="W354" s="52"/>
      <c r="X354" s="52"/>
      <c r="Y354" s="52"/>
      <c r="Z354" s="52"/>
      <c r="AA354" s="52"/>
      <c r="AB354" s="52"/>
      <c r="AC354" s="72"/>
      <c r="AD354" s="73"/>
      <c r="AE354" s="73"/>
    </row>
    <row r="355" spans="1:31" x14ac:dyDescent="0.25">
      <c r="A355" s="72"/>
      <c r="B355" s="52"/>
      <c r="C355" s="52"/>
      <c r="D355" s="52"/>
      <c r="E355" s="52"/>
      <c r="F355" s="52"/>
      <c r="G355" s="52"/>
      <c r="H355" s="52"/>
      <c r="I355" s="72"/>
      <c r="J355" s="52"/>
      <c r="K355" s="52"/>
      <c r="L355" s="52"/>
      <c r="M355" s="52"/>
      <c r="N355" s="52"/>
      <c r="O355" s="52"/>
      <c r="P355" s="52"/>
      <c r="Q355" s="52"/>
      <c r="R355" s="52"/>
      <c r="S355" s="52"/>
      <c r="T355" s="52"/>
      <c r="U355" s="52"/>
      <c r="V355" s="52"/>
      <c r="W355" s="52"/>
      <c r="X355" s="52"/>
      <c r="Y355" s="52"/>
      <c r="Z355" s="52"/>
      <c r="AA355" s="52"/>
      <c r="AB355" s="52"/>
      <c r="AC355" s="72"/>
      <c r="AD355" s="73"/>
      <c r="AE355" s="73"/>
    </row>
    <row r="356" spans="1:31" x14ac:dyDescent="0.25">
      <c r="A356" s="72"/>
      <c r="B356" s="52"/>
      <c r="C356" s="52"/>
      <c r="D356" s="52"/>
      <c r="E356" s="52"/>
      <c r="F356" s="52"/>
      <c r="G356" s="52"/>
      <c r="H356" s="52"/>
      <c r="I356" s="72"/>
      <c r="J356" s="52"/>
      <c r="K356" s="52"/>
      <c r="L356" s="52"/>
      <c r="M356" s="52"/>
      <c r="N356" s="52"/>
      <c r="O356" s="52"/>
      <c r="P356" s="52"/>
      <c r="Q356" s="52"/>
      <c r="R356" s="52"/>
      <c r="S356" s="52"/>
      <c r="T356" s="52"/>
      <c r="U356" s="52"/>
      <c r="V356" s="52"/>
      <c r="W356" s="52"/>
      <c r="X356" s="52"/>
      <c r="Y356" s="52"/>
      <c r="Z356" s="52"/>
      <c r="AA356" s="52"/>
      <c r="AB356" s="52"/>
      <c r="AC356" s="72"/>
      <c r="AD356" s="73"/>
      <c r="AE356" s="73"/>
    </row>
    <row r="357" spans="1:31" x14ac:dyDescent="0.25">
      <c r="A357" s="72"/>
      <c r="B357" s="52"/>
      <c r="C357" s="52"/>
      <c r="D357" s="52"/>
      <c r="E357" s="52"/>
      <c r="F357" s="52"/>
      <c r="G357" s="52"/>
      <c r="H357" s="52"/>
      <c r="I357" s="72"/>
      <c r="J357" s="52"/>
      <c r="K357" s="52"/>
      <c r="L357" s="52"/>
      <c r="M357" s="52"/>
      <c r="N357" s="52"/>
      <c r="O357" s="52"/>
      <c r="P357" s="52"/>
      <c r="Q357" s="52"/>
      <c r="R357" s="52"/>
      <c r="S357" s="52"/>
      <c r="T357" s="52"/>
      <c r="U357" s="52"/>
      <c r="V357" s="52"/>
      <c r="W357" s="52"/>
      <c r="X357" s="52"/>
      <c r="Y357" s="52"/>
      <c r="Z357" s="52"/>
      <c r="AA357" s="52"/>
      <c r="AB357" s="52"/>
      <c r="AC357" s="72"/>
      <c r="AD357" s="73"/>
      <c r="AE357" s="73"/>
    </row>
    <row r="358" spans="1:31" x14ac:dyDescent="0.25">
      <c r="A358" s="72"/>
      <c r="B358" s="52"/>
      <c r="C358" s="52"/>
      <c r="D358" s="52"/>
      <c r="E358" s="52"/>
      <c r="F358" s="52"/>
      <c r="G358" s="52"/>
      <c r="H358" s="52"/>
      <c r="I358" s="72"/>
      <c r="J358" s="52"/>
      <c r="K358" s="52"/>
      <c r="L358" s="52"/>
      <c r="M358" s="52"/>
      <c r="N358" s="52"/>
      <c r="O358" s="52"/>
      <c r="P358" s="52"/>
      <c r="Q358" s="52"/>
      <c r="R358" s="52"/>
      <c r="S358" s="52"/>
      <c r="T358" s="52"/>
      <c r="U358" s="52"/>
      <c r="V358" s="52"/>
      <c r="W358" s="52"/>
      <c r="X358" s="52"/>
      <c r="Y358" s="52"/>
      <c r="Z358" s="52"/>
      <c r="AA358" s="52"/>
      <c r="AB358" s="52"/>
      <c r="AC358" s="72"/>
      <c r="AD358" s="73"/>
      <c r="AE358" s="73"/>
    </row>
    <row r="359" spans="1:31" x14ac:dyDescent="0.25">
      <c r="A359" s="72"/>
      <c r="B359" s="52"/>
      <c r="C359" s="52"/>
      <c r="D359" s="52"/>
      <c r="E359" s="52"/>
      <c r="F359" s="52"/>
      <c r="G359" s="52"/>
      <c r="H359" s="52"/>
      <c r="I359" s="72"/>
      <c r="J359" s="52"/>
      <c r="K359" s="52"/>
      <c r="L359" s="52"/>
      <c r="M359" s="52"/>
      <c r="N359" s="52"/>
      <c r="O359" s="52"/>
      <c r="P359" s="52"/>
      <c r="Q359" s="52"/>
      <c r="R359" s="52"/>
      <c r="S359" s="52"/>
      <c r="T359" s="52"/>
      <c r="U359" s="52"/>
      <c r="V359" s="52"/>
      <c r="W359" s="52"/>
      <c r="X359" s="52"/>
      <c r="Y359" s="52"/>
      <c r="Z359" s="52"/>
      <c r="AA359" s="52"/>
      <c r="AB359" s="52"/>
      <c r="AC359" s="72"/>
      <c r="AD359" s="73"/>
      <c r="AE359" s="73"/>
    </row>
    <row r="360" spans="1:31" x14ac:dyDescent="0.25">
      <c r="A360" s="72"/>
      <c r="B360" s="52"/>
      <c r="C360" s="52"/>
      <c r="D360" s="52"/>
      <c r="E360" s="52"/>
      <c r="F360" s="52"/>
      <c r="G360" s="52"/>
      <c r="H360" s="52"/>
      <c r="I360" s="72"/>
      <c r="J360" s="52"/>
      <c r="K360" s="52"/>
      <c r="L360" s="52"/>
      <c r="M360" s="52"/>
      <c r="N360" s="52"/>
      <c r="O360" s="52"/>
      <c r="P360" s="52"/>
      <c r="Q360" s="52"/>
      <c r="R360" s="52"/>
      <c r="S360" s="52"/>
      <c r="T360" s="52"/>
      <c r="U360" s="52"/>
      <c r="V360" s="52"/>
      <c r="W360" s="52"/>
      <c r="X360" s="52"/>
      <c r="Y360" s="52"/>
      <c r="Z360" s="52"/>
      <c r="AA360" s="52"/>
      <c r="AB360" s="52"/>
      <c r="AC360" s="72"/>
      <c r="AD360" s="73"/>
      <c r="AE360" s="73"/>
    </row>
    <row r="361" spans="1:31" x14ac:dyDescent="0.25">
      <c r="A361" s="72"/>
      <c r="B361" s="52"/>
      <c r="C361" s="52"/>
      <c r="D361" s="52"/>
      <c r="E361" s="52"/>
      <c r="F361" s="52"/>
      <c r="G361" s="52"/>
      <c r="H361" s="52"/>
      <c r="I361" s="72"/>
      <c r="J361" s="52"/>
      <c r="K361" s="52"/>
      <c r="L361" s="52"/>
      <c r="M361" s="52"/>
      <c r="N361" s="52"/>
      <c r="O361" s="52"/>
      <c r="P361" s="52"/>
      <c r="Q361" s="52"/>
      <c r="R361" s="52"/>
      <c r="S361" s="52"/>
      <c r="T361" s="52"/>
      <c r="U361" s="52"/>
      <c r="V361" s="52"/>
      <c r="W361" s="52"/>
      <c r="X361" s="52"/>
      <c r="Y361" s="52"/>
      <c r="Z361" s="52"/>
      <c r="AA361" s="52"/>
      <c r="AB361" s="52"/>
      <c r="AC361" s="72"/>
      <c r="AD361" s="73"/>
      <c r="AE361" s="73"/>
    </row>
    <row r="362" spans="1:31" x14ac:dyDescent="0.25">
      <c r="A362" s="72"/>
      <c r="B362" s="52"/>
      <c r="C362" s="52"/>
      <c r="D362" s="52"/>
      <c r="E362" s="52"/>
      <c r="F362" s="52"/>
      <c r="G362" s="52"/>
      <c r="H362" s="52"/>
      <c r="I362" s="72"/>
      <c r="J362" s="52"/>
      <c r="K362" s="52"/>
      <c r="L362" s="52"/>
      <c r="M362" s="52"/>
      <c r="N362" s="52"/>
      <c r="O362" s="52"/>
      <c r="P362" s="52"/>
      <c r="Q362" s="52"/>
      <c r="R362" s="52"/>
      <c r="S362" s="52"/>
      <c r="T362" s="52"/>
      <c r="U362" s="52"/>
      <c r="V362" s="52"/>
      <c r="W362" s="52"/>
      <c r="X362" s="52"/>
      <c r="Y362" s="52"/>
      <c r="Z362" s="52"/>
      <c r="AA362" s="52"/>
      <c r="AB362" s="52"/>
      <c r="AC362" s="72"/>
      <c r="AD362" s="73"/>
      <c r="AE362" s="73"/>
    </row>
    <row r="363" spans="1:31" x14ac:dyDescent="0.25">
      <c r="A363" s="72"/>
      <c r="B363" s="52"/>
      <c r="C363" s="52"/>
      <c r="D363" s="52"/>
      <c r="E363" s="52"/>
      <c r="F363" s="52"/>
      <c r="G363" s="52"/>
      <c r="H363" s="52"/>
      <c r="I363" s="72"/>
      <c r="J363" s="52"/>
      <c r="K363" s="52"/>
      <c r="L363" s="52"/>
      <c r="M363" s="52"/>
      <c r="N363" s="52"/>
      <c r="O363" s="52"/>
      <c r="P363" s="52"/>
      <c r="Q363" s="52"/>
      <c r="R363" s="52"/>
      <c r="S363" s="52"/>
      <c r="T363" s="52"/>
      <c r="U363" s="52"/>
      <c r="V363" s="52"/>
      <c r="W363" s="52"/>
      <c r="X363" s="52"/>
      <c r="Y363" s="52"/>
      <c r="Z363" s="52"/>
      <c r="AA363" s="52"/>
      <c r="AB363" s="52"/>
      <c r="AC363" s="72"/>
      <c r="AD363" s="73"/>
      <c r="AE363" s="73"/>
    </row>
    <row r="364" spans="1:31" x14ac:dyDescent="0.25">
      <c r="A364" s="72"/>
      <c r="B364" s="52"/>
      <c r="C364" s="52"/>
      <c r="D364" s="52"/>
      <c r="E364" s="52"/>
      <c r="F364" s="52"/>
      <c r="G364" s="52"/>
      <c r="H364" s="52"/>
      <c r="I364" s="72"/>
      <c r="J364" s="52"/>
      <c r="K364" s="52"/>
      <c r="L364" s="52"/>
      <c r="M364" s="52"/>
      <c r="N364" s="52"/>
      <c r="O364" s="52"/>
      <c r="P364" s="52"/>
      <c r="Q364" s="52"/>
      <c r="R364" s="52"/>
      <c r="S364" s="52"/>
      <c r="T364" s="52"/>
      <c r="U364" s="52"/>
      <c r="V364" s="52"/>
      <c r="W364" s="52"/>
      <c r="X364" s="52"/>
      <c r="Y364" s="52"/>
      <c r="Z364" s="52"/>
      <c r="AA364" s="52"/>
      <c r="AB364" s="52"/>
      <c r="AC364" s="72"/>
      <c r="AD364" s="73"/>
      <c r="AE364" s="73"/>
    </row>
    <row r="365" spans="1:31" x14ac:dyDescent="0.25">
      <c r="A365" s="72"/>
      <c r="B365" s="52"/>
      <c r="C365" s="52"/>
      <c r="D365" s="52"/>
      <c r="E365" s="52"/>
      <c r="F365" s="52"/>
      <c r="G365" s="52"/>
      <c r="H365" s="52"/>
      <c r="I365" s="72"/>
      <c r="J365" s="52"/>
      <c r="K365" s="52"/>
      <c r="L365" s="52"/>
      <c r="M365" s="52"/>
      <c r="N365" s="52"/>
      <c r="O365" s="52"/>
      <c r="P365" s="52"/>
      <c r="Q365" s="52"/>
      <c r="R365" s="52"/>
      <c r="S365" s="52"/>
      <c r="T365" s="52"/>
      <c r="U365" s="52"/>
      <c r="V365" s="52"/>
      <c r="W365" s="52"/>
      <c r="X365" s="52"/>
      <c r="Y365" s="52"/>
      <c r="Z365" s="52"/>
      <c r="AA365" s="52"/>
      <c r="AB365" s="52"/>
      <c r="AC365" s="72"/>
      <c r="AD365" s="73"/>
      <c r="AE365" s="73"/>
    </row>
    <row r="366" spans="1:31" x14ac:dyDescent="0.25">
      <c r="A366" s="72"/>
      <c r="B366" s="52"/>
      <c r="C366" s="52"/>
      <c r="D366" s="52"/>
      <c r="E366" s="52"/>
      <c r="F366" s="52"/>
      <c r="G366" s="52"/>
      <c r="H366" s="52"/>
      <c r="I366" s="72"/>
      <c r="J366" s="52"/>
      <c r="K366" s="52"/>
      <c r="L366" s="52"/>
      <c r="M366" s="52"/>
      <c r="N366" s="52"/>
      <c r="O366" s="52"/>
      <c r="P366" s="52"/>
      <c r="Q366" s="52"/>
      <c r="R366" s="52"/>
      <c r="S366" s="52"/>
      <c r="T366" s="52"/>
      <c r="U366" s="52"/>
      <c r="V366" s="52"/>
      <c r="W366" s="52"/>
      <c r="X366" s="52"/>
      <c r="Y366" s="52"/>
      <c r="Z366" s="52"/>
      <c r="AA366" s="52"/>
      <c r="AB366" s="52"/>
      <c r="AC366" s="72"/>
      <c r="AD366" s="73"/>
      <c r="AE366" s="73"/>
    </row>
    <row r="367" spans="1:31" x14ac:dyDescent="0.25">
      <c r="A367" s="72"/>
      <c r="B367" s="52"/>
      <c r="C367" s="52"/>
      <c r="D367" s="52"/>
      <c r="E367" s="52"/>
      <c r="F367" s="52"/>
      <c r="G367" s="52"/>
      <c r="H367" s="52"/>
      <c r="I367" s="72"/>
      <c r="J367" s="52"/>
      <c r="K367" s="52"/>
      <c r="L367" s="52"/>
      <c r="M367" s="52"/>
      <c r="N367" s="52"/>
      <c r="O367" s="52"/>
      <c r="P367" s="52"/>
      <c r="Q367" s="52"/>
      <c r="R367" s="52"/>
      <c r="S367" s="52"/>
      <c r="T367" s="52"/>
      <c r="U367" s="52"/>
      <c r="V367" s="52"/>
      <c r="W367" s="52"/>
      <c r="X367" s="52"/>
      <c r="Y367" s="52"/>
      <c r="Z367" s="52"/>
      <c r="AA367" s="52"/>
      <c r="AB367" s="52"/>
      <c r="AC367" s="72"/>
      <c r="AD367" s="73"/>
      <c r="AE367" s="73"/>
    </row>
    <row r="368" spans="1:31" x14ac:dyDescent="0.25">
      <c r="A368" s="72"/>
      <c r="B368" s="52"/>
      <c r="C368" s="52"/>
      <c r="D368" s="52"/>
      <c r="E368" s="52"/>
      <c r="F368" s="52"/>
      <c r="G368" s="52"/>
      <c r="H368" s="52"/>
      <c r="I368" s="72"/>
      <c r="J368" s="52"/>
      <c r="K368" s="52"/>
      <c r="L368" s="52"/>
      <c r="M368" s="52"/>
      <c r="N368" s="52"/>
      <c r="O368" s="52"/>
      <c r="P368" s="52"/>
      <c r="Q368" s="52"/>
      <c r="R368" s="52"/>
      <c r="S368" s="52"/>
      <c r="T368" s="52"/>
      <c r="U368" s="52"/>
      <c r="V368" s="52"/>
      <c r="W368" s="52"/>
      <c r="X368" s="52"/>
      <c r="Y368" s="52"/>
      <c r="Z368" s="52"/>
      <c r="AA368" s="52"/>
      <c r="AB368" s="52"/>
      <c r="AC368" s="72"/>
      <c r="AD368" s="73"/>
      <c r="AE368" s="73"/>
    </row>
    <row r="369" spans="1:31" x14ac:dyDescent="0.25">
      <c r="A369" s="72"/>
      <c r="B369" s="52"/>
      <c r="C369" s="52"/>
      <c r="D369" s="52"/>
      <c r="E369" s="52"/>
      <c r="F369" s="52"/>
      <c r="G369" s="52"/>
      <c r="H369" s="52"/>
      <c r="I369" s="72"/>
      <c r="J369" s="52"/>
      <c r="K369" s="52"/>
      <c r="L369" s="52"/>
      <c r="M369" s="52"/>
      <c r="N369" s="52"/>
      <c r="O369" s="52"/>
      <c r="P369" s="52"/>
      <c r="Q369" s="52"/>
      <c r="R369" s="52"/>
      <c r="S369" s="52"/>
      <c r="T369" s="52"/>
      <c r="U369" s="52"/>
      <c r="V369" s="52"/>
      <c r="W369" s="52"/>
      <c r="X369" s="52"/>
      <c r="Y369" s="52"/>
      <c r="Z369" s="52"/>
      <c r="AA369" s="52"/>
      <c r="AB369" s="52"/>
      <c r="AC369" s="72"/>
      <c r="AD369" s="73"/>
      <c r="AE369" s="73"/>
    </row>
    <row r="370" spans="1:31" x14ac:dyDescent="0.25">
      <c r="A370" s="72"/>
      <c r="B370" s="52"/>
      <c r="C370" s="52"/>
      <c r="D370" s="52"/>
      <c r="E370" s="52"/>
      <c r="F370" s="52"/>
      <c r="G370" s="52"/>
      <c r="H370" s="52"/>
      <c r="I370" s="72"/>
      <c r="J370" s="52"/>
      <c r="K370" s="52"/>
      <c r="L370" s="52"/>
      <c r="M370" s="52"/>
      <c r="N370" s="52"/>
      <c r="O370" s="52"/>
      <c r="P370" s="52"/>
      <c r="Q370" s="52"/>
      <c r="R370" s="52"/>
      <c r="S370" s="52"/>
      <c r="T370" s="52"/>
      <c r="U370" s="52"/>
      <c r="V370" s="52"/>
      <c r="W370" s="52"/>
      <c r="X370" s="52"/>
      <c r="Y370" s="52"/>
      <c r="Z370" s="52"/>
      <c r="AA370" s="52"/>
      <c r="AB370" s="52"/>
      <c r="AC370" s="72"/>
      <c r="AD370" s="73"/>
      <c r="AE370" s="73"/>
    </row>
    <row r="371" spans="1:31" x14ac:dyDescent="0.25">
      <c r="A371" s="72"/>
      <c r="B371" s="52"/>
      <c r="C371" s="52"/>
      <c r="D371" s="52"/>
      <c r="E371" s="52"/>
      <c r="F371" s="52"/>
      <c r="G371" s="52"/>
      <c r="H371" s="52"/>
      <c r="I371" s="72"/>
      <c r="J371" s="52"/>
      <c r="K371" s="52"/>
      <c r="L371" s="52"/>
      <c r="M371" s="52"/>
      <c r="N371" s="52"/>
      <c r="O371" s="52"/>
      <c r="P371" s="52"/>
      <c r="Q371" s="52"/>
      <c r="R371" s="52"/>
      <c r="S371" s="52"/>
      <c r="T371" s="52"/>
      <c r="U371" s="52"/>
      <c r="V371" s="52"/>
      <c r="W371" s="52"/>
      <c r="X371" s="52"/>
      <c r="Y371" s="52"/>
      <c r="Z371" s="52"/>
      <c r="AA371" s="52"/>
      <c r="AB371" s="52"/>
      <c r="AC371" s="72"/>
      <c r="AD371" s="73"/>
      <c r="AE371" s="73"/>
    </row>
    <row r="372" spans="1:31" x14ac:dyDescent="0.25">
      <c r="A372" s="72"/>
      <c r="B372" s="52"/>
      <c r="C372" s="52"/>
      <c r="D372" s="52"/>
      <c r="E372" s="52"/>
      <c r="F372" s="52"/>
      <c r="G372" s="52"/>
      <c r="H372" s="52"/>
      <c r="I372" s="72"/>
      <c r="J372" s="52"/>
      <c r="K372" s="52"/>
      <c r="L372" s="52"/>
      <c r="M372" s="52"/>
      <c r="N372" s="52"/>
      <c r="O372" s="52"/>
      <c r="P372" s="52"/>
      <c r="Q372" s="52"/>
      <c r="R372" s="52"/>
      <c r="S372" s="52"/>
      <c r="T372" s="52"/>
      <c r="U372" s="52"/>
      <c r="V372" s="52"/>
      <c r="W372" s="52"/>
      <c r="X372" s="52"/>
      <c r="Y372" s="52"/>
      <c r="Z372" s="52"/>
      <c r="AA372" s="52"/>
      <c r="AB372" s="52"/>
      <c r="AC372" s="72"/>
      <c r="AD372" s="73"/>
      <c r="AE372" s="73"/>
    </row>
    <row r="373" spans="1:31" x14ac:dyDescent="0.25">
      <c r="A373" s="72"/>
      <c r="B373" s="52"/>
      <c r="C373" s="52"/>
      <c r="D373" s="52"/>
      <c r="E373" s="52"/>
      <c r="F373" s="52"/>
      <c r="G373" s="52"/>
      <c r="H373" s="52"/>
      <c r="I373" s="72"/>
      <c r="J373" s="52"/>
      <c r="K373" s="52"/>
      <c r="L373" s="52"/>
      <c r="M373" s="52"/>
      <c r="N373" s="52"/>
      <c r="O373" s="52"/>
      <c r="P373" s="52"/>
      <c r="Q373" s="52"/>
      <c r="R373" s="52"/>
      <c r="S373" s="52"/>
      <c r="T373" s="52"/>
      <c r="U373" s="52"/>
      <c r="V373" s="52"/>
      <c r="W373" s="52"/>
      <c r="X373" s="52"/>
      <c r="Y373" s="52"/>
      <c r="Z373" s="52"/>
      <c r="AA373" s="52"/>
      <c r="AB373" s="52"/>
      <c r="AC373" s="72"/>
      <c r="AD373" s="73"/>
      <c r="AE373" s="73"/>
    </row>
    <row r="374" spans="1:31" x14ac:dyDescent="0.25">
      <c r="A374" s="72"/>
      <c r="B374" s="52"/>
      <c r="C374" s="52"/>
      <c r="D374" s="52"/>
      <c r="E374" s="52"/>
      <c r="F374" s="52"/>
      <c r="G374" s="52"/>
      <c r="H374" s="52"/>
      <c r="I374" s="72"/>
      <c r="J374" s="52"/>
      <c r="K374" s="52"/>
      <c r="L374" s="52"/>
      <c r="M374" s="52"/>
      <c r="N374" s="52"/>
      <c r="O374" s="52"/>
      <c r="P374" s="52"/>
      <c r="Q374" s="52"/>
      <c r="R374" s="52"/>
      <c r="S374" s="52"/>
      <c r="T374" s="52"/>
      <c r="U374" s="52"/>
      <c r="V374" s="52"/>
      <c r="W374" s="52"/>
      <c r="X374" s="52"/>
      <c r="Y374" s="52"/>
      <c r="Z374" s="52"/>
      <c r="AA374" s="52"/>
      <c r="AB374" s="52"/>
      <c r="AC374" s="72"/>
      <c r="AD374" s="73"/>
      <c r="AE374" s="73"/>
    </row>
    <row r="375" spans="1:31" x14ac:dyDescent="0.25">
      <c r="A375" s="72"/>
      <c r="B375" s="52"/>
      <c r="C375" s="52"/>
      <c r="D375" s="52"/>
      <c r="E375" s="52"/>
      <c r="F375" s="52"/>
      <c r="G375" s="52"/>
      <c r="H375" s="52"/>
      <c r="I375" s="72"/>
      <c r="J375" s="52"/>
      <c r="K375" s="52"/>
      <c r="L375" s="52"/>
      <c r="M375" s="52"/>
      <c r="N375" s="52"/>
      <c r="O375" s="52"/>
      <c r="P375" s="52"/>
      <c r="Q375" s="52"/>
      <c r="R375" s="52"/>
      <c r="S375" s="52"/>
      <c r="T375" s="52"/>
      <c r="U375" s="52"/>
      <c r="V375" s="52"/>
      <c r="W375" s="52"/>
      <c r="X375" s="52"/>
      <c r="Y375" s="52"/>
      <c r="Z375" s="52"/>
      <c r="AA375" s="52"/>
      <c r="AB375" s="52"/>
      <c r="AC375" s="72"/>
      <c r="AD375" s="73"/>
      <c r="AE375" s="73"/>
    </row>
    <row r="376" spans="1:31" x14ac:dyDescent="0.25">
      <c r="A376" s="72"/>
      <c r="B376" s="52"/>
      <c r="C376" s="52"/>
      <c r="D376" s="52"/>
      <c r="E376" s="52"/>
      <c r="F376" s="52"/>
      <c r="G376" s="52"/>
      <c r="H376" s="52"/>
      <c r="I376" s="72"/>
      <c r="J376" s="52"/>
      <c r="K376" s="52"/>
      <c r="L376" s="52"/>
      <c r="M376" s="52"/>
      <c r="N376" s="52"/>
      <c r="O376" s="52"/>
      <c r="P376" s="52"/>
      <c r="Q376" s="52"/>
      <c r="R376" s="52"/>
      <c r="S376" s="52"/>
      <c r="T376" s="52"/>
      <c r="U376" s="52"/>
      <c r="V376" s="52"/>
      <c r="W376" s="52"/>
      <c r="X376" s="52"/>
      <c r="Y376" s="52"/>
      <c r="Z376" s="52"/>
      <c r="AA376" s="52"/>
      <c r="AB376" s="52"/>
      <c r="AC376" s="72"/>
      <c r="AD376" s="73"/>
      <c r="AE376" s="73"/>
    </row>
    <row r="377" spans="1:31" x14ac:dyDescent="0.25">
      <c r="A377" s="72"/>
      <c r="B377" s="52"/>
      <c r="C377" s="52"/>
      <c r="D377" s="52"/>
      <c r="E377" s="52"/>
      <c r="F377" s="52"/>
      <c r="G377" s="52"/>
      <c r="H377" s="52"/>
      <c r="I377" s="72"/>
      <c r="J377" s="52"/>
      <c r="K377" s="52"/>
      <c r="L377" s="52"/>
      <c r="M377" s="52"/>
      <c r="N377" s="52"/>
      <c r="O377" s="52"/>
      <c r="P377" s="52"/>
      <c r="Q377" s="52"/>
      <c r="R377" s="52"/>
      <c r="S377" s="52"/>
      <c r="T377" s="52"/>
      <c r="U377" s="52"/>
      <c r="V377" s="52"/>
      <c r="W377" s="52"/>
      <c r="X377" s="52"/>
      <c r="Y377" s="52"/>
      <c r="Z377" s="52"/>
      <c r="AA377" s="52"/>
      <c r="AB377" s="52"/>
      <c r="AC377" s="72"/>
      <c r="AD377" s="73"/>
      <c r="AE377" s="73"/>
    </row>
    <row r="378" spans="1:31" x14ac:dyDescent="0.25">
      <c r="A378" s="72"/>
      <c r="B378" s="52"/>
      <c r="C378" s="52"/>
      <c r="D378" s="52"/>
      <c r="E378" s="52"/>
      <c r="F378" s="52"/>
      <c r="G378" s="52"/>
      <c r="H378" s="52"/>
      <c r="I378" s="72"/>
      <c r="J378" s="52"/>
      <c r="K378" s="52"/>
      <c r="L378" s="52"/>
      <c r="M378" s="52"/>
      <c r="N378" s="52"/>
      <c r="O378" s="52"/>
      <c r="P378" s="52"/>
      <c r="Q378" s="52"/>
      <c r="R378" s="52"/>
      <c r="S378" s="52"/>
      <c r="T378" s="52"/>
      <c r="U378" s="52"/>
      <c r="V378" s="52"/>
      <c r="W378" s="52"/>
      <c r="X378" s="52"/>
      <c r="Y378" s="52"/>
      <c r="Z378" s="52"/>
      <c r="AA378" s="52"/>
      <c r="AB378" s="52"/>
      <c r="AC378" s="72"/>
      <c r="AD378" s="73"/>
      <c r="AE378" s="73"/>
    </row>
    <row r="379" spans="1:31" x14ac:dyDescent="0.25">
      <c r="A379" s="72"/>
      <c r="B379" s="52"/>
      <c r="C379" s="52"/>
      <c r="D379" s="52"/>
      <c r="E379" s="52"/>
      <c r="F379" s="52"/>
      <c r="G379" s="52"/>
      <c r="H379" s="52"/>
      <c r="I379" s="72"/>
      <c r="J379" s="52"/>
      <c r="K379" s="52"/>
      <c r="L379" s="52"/>
      <c r="M379" s="52"/>
      <c r="N379" s="52"/>
      <c r="O379" s="52"/>
      <c r="P379" s="52"/>
      <c r="Q379" s="52"/>
      <c r="R379" s="52"/>
      <c r="S379" s="52"/>
      <c r="T379" s="52"/>
      <c r="U379" s="52"/>
      <c r="V379" s="52"/>
      <c r="W379" s="52"/>
      <c r="X379" s="52"/>
      <c r="Y379" s="52"/>
      <c r="Z379" s="52"/>
      <c r="AA379" s="52"/>
      <c r="AB379" s="52"/>
      <c r="AC379" s="72"/>
      <c r="AD379" s="73"/>
      <c r="AE379" s="73"/>
    </row>
    <row r="380" spans="1:31" x14ac:dyDescent="0.25">
      <c r="A380" s="72"/>
      <c r="B380" s="52"/>
      <c r="C380" s="52"/>
      <c r="D380" s="52"/>
      <c r="E380" s="52"/>
      <c r="F380" s="52"/>
      <c r="G380" s="52"/>
      <c r="H380" s="52"/>
      <c r="I380" s="72"/>
      <c r="J380" s="52"/>
      <c r="K380" s="52"/>
      <c r="L380" s="52"/>
      <c r="M380" s="52"/>
      <c r="N380" s="52"/>
      <c r="O380" s="52"/>
      <c r="P380" s="52"/>
      <c r="Q380" s="52"/>
      <c r="R380" s="52"/>
      <c r="S380" s="52"/>
      <c r="T380" s="52"/>
      <c r="U380" s="52"/>
      <c r="V380" s="52"/>
      <c r="W380" s="52"/>
      <c r="X380" s="52"/>
      <c r="Y380" s="52"/>
      <c r="Z380" s="52"/>
      <c r="AA380" s="52"/>
      <c r="AB380" s="52"/>
      <c r="AC380" s="72"/>
      <c r="AD380" s="73"/>
      <c r="AE380" s="73"/>
    </row>
    <row r="381" spans="1:31" x14ac:dyDescent="0.25">
      <c r="A381" s="72"/>
      <c r="B381" s="52"/>
      <c r="C381" s="52"/>
      <c r="D381" s="52"/>
      <c r="E381" s="52"/>
      <c r="F381" s="52"/>
      <c r="G381" s="52"/>
      <c r="H381" s="52"/>
      <c r="I381" s="72"/>
      <c r="J381" s="52"/>
      <c r="K381" s="52"/>
      <c r="L381" s="52"/>
      <c r="M381" s="52"/>
      <c r="N381" s="52"/>
      <c r="O381" s="52"/>
      <c r="P381" s="52"/>
      <c r="Q381" s="52"/>
      <c r="R381" s="52"/>
      <c r="S381" s="52"/>
      <c r="T381" s="52"/>
      <c r="U381" s="52"/>
      <c r="V381" s="52"/>
      <c r="W381" s="52"/>
      <c r="X381" s="52"/>
      <c r="Y381" s="52"/>
      <c r="Z381" s="52"/>
      <c r="AA381" s="52"/>
      <c r="AB381" s="52"/>
      <c r="AC381" s="72"/>
      <c r="AD381" s="73"/>
      <c r="AE381" s="73"/>
    </row>
    <row r="382" spans="1:31" x14ac:dyDescent="0.25">
      <c r="A382" s="72"/>
      <c r="B382" s="52"/>
      <c r="C382" s="52"/>
      <c r="D382" s="52"/>
      <c r="E382" s="52"/>
      <c r="F382" s="52"/>
      <c r="G382" s="52"/>
      <c r="H382" s="52"/>
      <c r="I382" s="72"/>
      <c r="J382" s="52"/>
      <c r="K382" s="52"/>
      <c r="L382" s="52"/>
      <c r="M382" s="52"/>
      <c r="N382" s="52"/>
      <c r="O382" s="52"/>
      <c r="P382" s="52"/>
      <c r="Q382" s="52"/>
      <c r="R382" s="52"/>
      <c r="S382" s="52"/>
      <c r="T382" s="52"/>
      <c r="U382" s="52"/>
      <c r="V382" s="52"/>
      <c r="W382" s="52"/>
      <c r="X382" s="52"/>
      <c r="Y382" s="52"/>
      <c r="Z382" s="52"/>
      <c r="AA382" s="52"/>
      <c r="AB382" s="52"/>
      <c r="AC382" s="72"/>
      <c r="AD382" s="73"/>
      <c r="AE382" s="73"/>
    </row>
    <row r="383" spans="1:31" x14ac:dyDescent="0.25">
      <c r="A383" s="72"/>
      <c r="B383" s="52"/>
      <c r="C383" s="52"/>
      <c r="D383" s="52"/>
      <c r="E383" s="52"/>
      <c r="F383" s="52"/>
      <c r="G383" s="52"/>
      <c r="H383" s="52"/>
      <c r="I383" s="72"/>
      <c r="J383" s="52"/>
      <c r="K383" s="52"/>
      <c r="L383" s="52"/>
      <c r="M383" s="52"/>
      <c r="N383" s="52"/>
      <c r="O383" s="52"/>
      <c r="P383" s="52"/>
      <c r="Q383" s="52"/>
      <c r="R383" s="52"/>
      <c r="S383" s="52"/>
      <c r="T383" s="52"/>
      <c r="U383" s="52"/>
      <c r="V383" s="52"/>
      <c r="W383" s="52"/>
      <c r="X383" s="52"/>
      <c r="Y383" s="52"/>
      <c r="Z383" s="52"/>
      <c r="AA383" s="52"/>
      <c r="AB383" s="52"/>
      <c r="AC383" s="72"/>
      <c r="AD383" s="73"/>
      <c r="AE383" s="73"/>
    </row>
    <row r="384" spans="1:31" x14ac:dyDescent="0.25">
      <c r="A384" s="72"/>
      <c r="B384" s="52"/>
      <c r="C384" s="52"/>
      <c r="D384" s="52"/>
      <c r="E384" s="52"/>
      <c r="F384" s="52"/>
      <c r="G384" s="52"/>
      <c r="H384" s="52"/>
      <c r="I384" s="72"/>
      <c r="J384" s="52"/>
      <c r="K384" s="52"/>
      <c r="L384" s="52"/>
      <c r="M384" s="52"/>
      <c r="N384" s="52"/>
      <c r="O384" s="52"/>
      <c r="P384" s="52"/>
      <c r="Q384" s="52"/>
      <c r="R384" s="52"/>
      <c r="S384" s="52"/>
      <c r="T384" s="52"/>
      <c r="U384" s="52"/>
      <c r="V384" s="52"/>
      <c r="W384" s="52"/>
      <c r="X384" s="52"/>
      <c r="Y384" s="52"/>
      <c r="Z384" s="52"/>
      <c r="AA384" s="52"/>
      <c r="AB384" s="52"/>
      <c r="AC384" s="72"/>
      <c r="AD384" s="73"/>
      <c r="AE384" s="73"/>
    </row>
    <row r="385" spans="1:31" x14ac:dyDescent="0.25">
      <c r="A385" s="72"/>
      <c r="B385" s="52"/>
      <c r="C385" s="52"/>
      <c r="D385" s="52"/>
      <c r="E385" s="52"/>
      <c r="F385" s="52"/>
      <c r="G385" s="52"/>
      <c r="H385" s="52"/>
      <c r="I385" s="72"/>
      <c r="J385" s="52"/>
      <c r="K385" s="52"/>
      <c r="L385" s="52"/>
      <c r="M385" s="52"/>
      <c r="N385" s="52"/>
      <c r="O385" s="52"/>
      <c r="P385" s="52"/>
      <c r="Q385" s="52"/>
      <c r="R385" s="52"/>
      <c r="S385" s="52"/>
      <c r="T385" s="52"/>
      <c r="U385" s="52"/>
      <c r="V385" s="52"/>
      <c r="W385" s="52"/>
      <c r="X385" s="52"/>
      <c r="Y385" s="52"/>
      <c r="Z385" s="52"/>
      <c r="AA385" s="52"/>
      <c r="AB385" s="52"/>
      <c r="AC385" s="72"/>
      <c r="AD385" s="73"/>
      <c r="AE385" s="73"/>
    </row>
    <row r="386" spans="1:31" x14ac:dyDescent="0.25">
      <c r="A386" s="72"/>
      <c r="B386" s="52"/>
      <c r="C386" s="52"/>
      <c r="D386" s="52"/>
      <c r="E386" s="52"/>
      <c r="F386" s="52"/>
      <c r="G386" s="52"/>
      <c r="H386" s="52"/>
      <c r="I386" s="72"/>
      <c r="J386" s="52"/>
      <c r="K386" s="52"/>
      <c r="L386" s="52"/>
      <c r="M386" s="52"/>
      <c r="N386" s="52"/>
      <c r="O386" s="52"/>
      <c r="P386" s="52"/>
      <c r="Q386" s="52"/>
      <c r="R386" s="52"/>
      <c r="S386" s="52"/>
      <c r="T386" s="52"/>
      <c r="U386" s="52"/>
      <c r="V386" s="52"/>
      <c r="W386" s="52"/>
      <c r="X386" s="52"/>
      <c r="Y386" s="52"/>
      <c r="Z386" s="52"/>
      <c r="AA386" s="52"/>
      <c r="AB386" s="52"/>
      <c r="AC386" s="72"/>
      <c r="AD386" s="73"/>
      <c r="AE386" s="73"/>
    </row>
    <row r="387" spans="1:31" x14ac:dyDescent="0.25">
      <c r="A387" s="72"/>
      <c r="B387" s="52"/>
      <c r="C387" s="52"/>
      <c r="D387" s="52"/>
      <c r="E387" s="52"/>
      <c r="F387" s="52"/>
      <c r="G387" s="52"/>
      <c r="H387" s="52"/>
      <c r="I387" s="72"/>
      <c r="J387" s="52"/>
      <c r="K387" s="52"/>
      <c r="L387" s="52"/>
      <c r="M387" s="52"/>
      <c r="N387" s="52"/>
      <c r="O387" s="52"/>
      <c r="P387" s="52"/>
      <c r="Q387" s="52"/>
      <c r="R387" s="52"/>
      <c r="S387" s="52"/>
      <c r="T387" s="52"/>
      <c r="U387" s="52"/>
      <c r="V387" s="52"/>
      <c r="W387" s="52"/>
      <c r="X387" s="52"/>
      <c r="Y387" s="52"/>
      <c r="Z387" s="52"/>
      <c r="AA387" s="52"/>
      <c r="AB387" s="52"/>
      <c r="AC387" s="72"/>
      <c r="AD387" s="73"/>
      <c r="AE387" s="73"/>
    </row>
    <row r="388" spans="1:31" x14ac:dyDescent="0.25">
      <c r="A388" s="72"/>
      <c r="B388" s="52"/>
      <c r="C388" s="52"/>
      <c r="D388" s="52"/>
      <c r="E388" s="52"/>
      <c r="F388" s="52"/>
      <c r="G388" s="52"/>
      <c r="H388" s="52"/>
      <c r="I388" s="72"/>
      <c r="J388" s="52"/>
      <c r="K388" s="52"/>
      <c r="L388" s="52"/>
      <c r="M388" s="52"/>
      <c r="N388" s="52"/>
      <c r="O388" s="52"/>
      <c r="P388" s="52"/>
      <c r="Q388" s="52"/>
      <c r="R388" s="52"/>
      <c r="S388" s="52"/>
      <c r="T388" s="52"/>
      <c r="U388" s="52"/>
      <c r="V388" s="52"/>
      <c r="W388" s="52"/>
      <c r="X388" s="52"/>
      <c r="Y388" s="52"/>
      <c r="Z388" s="52"/>
      <c r="AA388" s="52"/>
      <c r="AB388" s="52"/>
      <c r="AC388" s="72"/>
      <c r="AD388" s="73"/>
      <c r="AE388" s="73"/>
    </row>
    <row r="389" spans="1:31" x14ac:dyDescent="0.25">
      <c r="A389" s="72"/>
      <c r="B389" s="52"/>
      <c r="C389" s="52"/>
      <c r="D389" s="52"/>
      <c r="E389" s="52"/>
      <c r="F389" s="52"/>
      <c r="G389" s="52"/>
      <c r="H389" s="52"/>
      <c r="I389" s="72"/>
      <c r="J389" s="52"/>
      <c r="K389" s="52"/>
      <c r="L389" s="52"/>
      <c r="M389" s="52"/>
      <c r="N389" s="52"/>
      <c r="O389" s="52"/>
      <c r="P389" s="52"/>
      <c r="Q389" s="52"/>
      <c r="R389" s="52"/>
      <c r="S389" s="52"/>
      <c r="T389" s="52"/>
      <c r="U389" s="52"/>
      <c r="V389" s="52"/>
      <c r="W389" s="52"/>
      <c r="X389" s="52"/>
      <c r="Y389" s="52"/>
      <c r="Z389" s="52"/>
      <c r="AA389" s="52"/>
      <c r="AB389" s="52"/>
      <c r="AC389" s="72"/>
      <c r="AD389" s="73"/>
      <c r="AE389" s="73"/>
    </row>
    <row r="390" spans="1:31" x14ac:dyDescent="0.25">
      <c r="A390" s="72"/>
      <c r="B390" s="52"/>
      <c r="C390" s="52"/>
      <c r="D390" s="52"/>
      <c r="E390" s="52"/>
      <c r="F390" s="52"/>
      <c r="G390" s="52"/>
      <c r="H390" s="52"/>
      <c r="I390" s="72"/>
      <c r="J390" s="52"/>
      <c r="K390" s="52"/>
      <c r="L390" s="52"/>
      <c r="M390" s="52"/>
      <c r="N390" s="52"/>
      <c r="O390" s="52"/>
      <c r="P390" s="52"/>
      <c r="Q390" s="52"/>
      <c r="R390" s="52"/>
      <c r="S390" s="52"/>
      <c r="T390" s="52"/>
      <c r="U390" s="52"/>
      <c r="V390" s="52"/>
      <c r="W390" s="52"/>
      <c r="X390" s="52"/>
      <c r="Y390" s="52"/>
      <c r="Z390" s="52"/>
      <c r="AA390" s="52"/>
      <c r="AB390" s="52"/>
      <c r="AC390" s="72"/>
      <c r="AD390" s="73"/>
      <c r="AE390" s="73"/>
    </row>
    <row r="391" spans="1:31" x14ac:dyDescent="0.25">
      <c r="A391" s="72"/>
      <c r="B391" s="52"/>
      <c r="C391" s="52"/>
      <c r="D391" s="52"/>
      <c r="E391" s="52"/>
      <c r="F391" s="52"/>
      <c r="G391" s="52"/>
      <c r="H391" s="52"/>
      <c r="I391" s="72"/>
      <c r="J391" s="52"/>
      <c r="K391" s="52"/>
      <c r="L391" s="52"/>
      <c r="M391" s="52"/>
      <c r="N391" s="52"/>
      <c r="O391" s="52"/>
      <c r="P391" s="52"/>
      <c r="Q391" s="52"/>
      <c r="R391" s="52"/>
      <c r="S391" s="52"/>
      <c r="T391" s="52"/>
      <c r="U391" s="52"/>
      <c r="V391" s="52"/>
      <c r="W391" s="52"/>
      <c r="X391" s="52"/>
      <c r="Y391" s="52"/>
      <c r="Z391" s="52"/>
      <c r="AA391" s="52"/>
      <c r="AB391" s="52"/>
      <c r="AC391" s="72"/>
      <c r="AD391" s="73"/>
      <c r="AE391" s="73"/>
    </row>
    <row r="392" spans="1:31" x14ac:dyDescent="0.25">
      <c r="A392" s="72"/>
      <c r="B392" s="52"/>
      <c r="C392" s="52"/>
      <c r="D392" s="52"/>
      <c r="E392" s="52"/>
      <c r="F392" s="52"/>
      <c r="G392" s="52"/>
      <c r="H392" s="52"/>
      <c r="I392" s="72"/>
      <c r="J392" s="52"/>
      <c r="K392" s="52"/>
      <c r="L392" s="52"/>
      <c r="M392" s="52"/>
      <c r="N392" s="52"/>
      <c r="O392" s="52"/>
      <c r="P392" s="52"/>
      <c r="Q392" s="52"/>
      <c r="R392" s="52"/>
      <c r="S392" s="52"/>
      <c r="T392" s="52"/>
      <c r="U392" s="52"/>
      <c r="V392" s="52"/>
      <c r="W392" s="52"/>
      <c r="X392" s="52"/>
      <c r="Y392" s="52"/>
      <c r="Z392" s="52"/>
      <c r="AA392" s="52"/>
      <c r="AB392" s="52"/>
      <c r="AC392" s="72"/>
      <c r="AD392" s="73"/>
      <c r="AE392" s="73"/>
    </row>
    <row r="393" spans="1:31" x14ac:dyDescent="0.25">
      <c r="A393" s="72"/>
      <c r="B393" s="52"/>
      <c r="C393" s="52"/>
      <c r="D393" s="52"/>
      <c r="E393" s="52"/>
      <c r="F393" s="52"/>
      <c r="G393" s="52"/>
      <c r="H393" s="52"/>
      <c r="I393" s="72"/>
      <c r="J393" s="52"/>
      <c r="K393" s="52"/>
      <c r="L393" s="52"/>
      <c r="M393" s="52"/>
      <c r="N393" s="52"/>
      <c r="O393" s="52"/>
      <c r="P393" s="52"/>
      <c r="Q393" s="52"/>
      <c r="R393" s="52"/>
      <c r="S393" s="52"/>
      <c r="T393" s="52"/>
      <c r="U393" s="52"/>
      <c r="V393" s="52"/>
      <c r="W393" s="52"/>
      <c r="X393" s="52"/>
      <c r="Y393" s="52"/>
      <c r="Z393" s="52"/>
      <c r="AA393" s="52"/>
      <c r="AB393" s="52"/>
      <c r="AC393" s="72"/>
      <c r="AD393" s="73"/>
      <c r="AE393" s="73"/>
    </row>
    <row r="394" spans="1:31" x14ac:dyDescent="0.25">
      <c r="A394" s="72"/>
      <c r="B394" s="52"/>
      <c r="C394" s="52"/>
      <c r="D394" s="52"/>
      <c r="E394" s="52"/>
      <c r="F394" s="52"/>
      <c r="G394" s="52"/>
      <c r="H394" s="52"/>
      <c r="I394" s="72"/>
      <c r="J394" s="52"/>
      <c r="K394" s="52"/>
      <c r="L394" s="52"/>
      <c r="M394" s="52"/>
      <c r="N394" s="52"/>
      <c r="O394" s="52"/>
      <c r="P394" s="52"/>
      <c r="Q394" s="52"/>
      <c r="R394" s="52"/>
      <c r="S394" s="52"/>
      <c r="T394" s="52"/>
      <c r="U394" s="52"/>
      <c r="V394" s="52"/>
      <c r="W394" s="52"/>
      <c r="X394" s="52"/>
      <c r="Y394" s="52"/>
      <c r="Z394" s="52"/>
      <c r="AA394" s="52"/>
      <c r="AB394" s="52"/>
      <c r="AC394" s="72"/>
      <c r="AD394" s="73"/>
      <c r="AE394" s="73"/>
    </row>
    <row r="395" spans="1:31" x14ac:dyDescent="0.25">
      <c r="A395" s="72"/>
      <c r="B395" s="52"/>
      <c r="C395" s="52"/>
      <c r="D395" s="52"/>
      <c r="E395" s="52"/>
      <c r="F395" s="52"/>
      <c r="G395" s="52"/>
      <c r="H395" s="52"/>
      <c r="I395" s="72"/>
      <c r="J395" s="52"/>
      <c r="K395" s="52"/>
      <c r="L395" s="52"/>
      <c r="M395" s="52"/>
      <c r="N395" s="52"/>
      <c r="O395" s="52"/>
      <c r="P395" s="52"/>
      <c r="Q395" s="52"/>
      <c r="R395" s="52"/>
      <c r="S395" s="52"/>
      <c r="T395" s="52"/>
      <c r="U395" s="52"/>
      <c r="V395" s="52"/>
      <c r="W395" s="52"/>
      <c r="X395" s="52"/>
      <c r="Y395" s="52"/>
      <c r="Z395" s="52"/>
      <c r="AA395" s="52"/>
      <c r="AB395" s="52"/>
      <c r="AC395" s="72"/>
      <c r="AD395" s="73"/>
      <c r="AE395" s="73"/>
    </row>
    <row r="396" spans="1:31" x14ac:dyDescent="0.25">
      <c r="A396" s="72"/>
      <c r="B396" s="52"/>
      <c r="C396" s="52"/>
      <c r="D396" s="52"/>
      <c r="E396" s="52"/>
      <c r="F396" s="52"/>
      <c r="G396" s="52"/>
      <c r="H396" s="52"/>
      <c r="I396" s="72"/>
      <c r="J396" s="52"/>
      <c r="K396" s="52"/>
      <c r="L396" s="52"/>
      <c r="M396" s="52"/>
      <c r="N396" s="52"/>
      <c r="O396" s="52"/>
      <c r="P396" s="52"/>
      <c r="Q396" s="52"/>
      <c r="R396" s="52"/>
      <c r="S396" s="52"/>
      <c r="T396" s="52"/>
      <c r="U396" s="52"/>
      <c r="V396" s="52"/>
      <c r="W396" s="52"/>
      <c r="X396" s="52"/>
      <c r="Y396" s="52"/>
      <c r="Z396" s="52"/>
      <c r="AA396" s="52"/>
      <c r="AB396" s="52"/>
      <c r="AC396" s="72"/>
      <c r="AD396" s="73"/>
      <c r="AE396" s="73"/>
    </row>
    <row r="397" spans="1:31" x14ac:dyDescent="0.25">
      <c r="A397" s="72"/>
      <c r="B397" s="52"/>
      <c r="C397" s="52"/>
      <c r="D397" s="52"/>
      <c r="E397" s="52"/>
      <c r="F397" s="52"/>
      <c r="G397" s="52"/>
      <c r="H397" s="52"/>
      <c r="I397" s="72"/>
      <c r="J397" s="52"/>
      <c r="K397" s="52"/>
      <c r="L397" s="52"/>
      <c r="M397" s="52"/>
      <c r="N397" s="52"/>
      <c r="O397" s="52"/>
      <c r="P397" s="52"/>
      <c r="Q397" s="52"/>
      <c r="R397" s="52"/>
      <c r="S397" s="52"/>
      <c r="T397" s="52"/>
      <c r="U397" s="52"/>
      <c r="V397" s="52"/>
      <c r="W397" s="52"/>
      <c r="X397" s="52"/>
      <c r="Y397" s="52"/>
      <c r="Z397" s="52"/>
      <c r="AA397" s="52"/>
      <c r="AB397" s="52"/>
      <c r="AC397" s="72"/>
      <c r="AD397" s="73"/>
      <c r="AE397" s="73"/>
    </row>
    <row r="398" spans="1:31" x14ac:dyDescent="0.25">
      <c r="A398" s="72"/>
      <c r="B398" s="52"/>
      <c r="C398" s="52"/>
      <c r="D398" s="52"/>
      <c r="E398" s="52"/>
      <c r="F398" s="52"/>
      <c r="G398" s="52"/>
      <c r="H398" s="52"/>
      <c r="I398" s="72"/>
      <c r="J398" s="52"/>
      <c r="K398" s="52"/>
      <c r="L398" s="52"/>
      <c r="M398" s="52"/>
      <c r="N398" s="52"/>
      <c r="O398" s="52"/>
      <c r="P398" s="52"/>
      <c r="Q398" s="52"/>
      <c r="R398" s="52"/>
      <c r="S398" s="52"/>
      <c r="T398" s="52"/>
      <c r="U398" s="52"/>
      <c r="V398" s="52"/>
      <c r="W398" s="52"/>
      <c r="X398" s="52"/>
      <c r="Y398" s="52"/>
      <c r="Z398" s="52"/>
      <c r="AA398" s="52"/>
      <c r="AB398" s="52"/>
      <c r="AC398" s="72"/>
      <c r="AD398" s="73"/>
      <c r="AE398" s="73"/>
    </row>
    <row r="399" spans="1:31" x14ac:dyDescent="0.25">
      <c r="A399" s="72"/>
      <c r="B399" s="52"/>
      <c r="C399" s="52"/>
      <c r="D399" s="52"/>
      <c r="E399" s="52"/>
      <c r="F399" s="52"/>
      <c r="G399" s="52"/>
      <c r="H399" s="52"/>
      <c r="I399" s="72"/>
      <c r="J399" s="52"/>
      <c r="K399" s="52"/>
      <c r="L399" s="52"/>
      <c r="M399" s="52"/>
      <c r="N399" s="52"/>
      <c r="O399" s="52"/>
      <c r="P399" s="52"/>
      <c r="Q399" s="52"/>
      <c r="R399" s="52"/>
      <c r="S399" s="52"/>
      <c r="T399" s="52"/>
      <c r="U399" s="52"/>
      <c r="V399" s="52"/>
      <c r="W399" s="52"/>
      <c r="X399" s="52"/>
      <c r="Y399" s="52"/>
      <c r="Z399" s="52"/>
      <c r="AA399" s="52"/>
      <c r="AB399" s="52"/>
      <c r="AC399" s="72"/>
      <c r="AD399" s="73"/>
      <c r="AE399" s="73"/>
    </row>
    <row r="400" spans="1:31" x14ac:dyDescent="0.25">
      <c r="A400" s="72"/>
      <c r="B400" s="52"/>
      <c r="C400" s="52"/>
      <c r="D400" s="52"/>
      <c r="E400" s="52"/>
      <c r="F400" s="52"/>
      <c r="G400" s="52"/>
      <c r="H400" s="52"/>
      <c r="I400" s="72"/>
      <c r="J400" s="52"/>
      <c r="K400" s="52"/>
      <c r="L400" s="52"/>
      <c r="M400" s="52"/>
      <c r="N400" s="52"/>
      <c r="O400" s="52"/>
      <c r="P400" s="52"/>
      <c r="Q400" s="52"/>
      <c r="R400" s="52"/>
      <c r="S400" s="52"/>
      <c r="T400" s="52"/>
      <c r="U400" s="52"/>
      <c r="V400" s="52"/>
      <c r="W400" s="52"/>
      <c r="X400" s="52"/>
      <c r="Y400" s="52"/>
      <c r="Z400" s="52"/>
      <c r="AA400" s="52"/>
      <c r="AB400" s="52"/>
      <c r="AC400" s="72"/>
      <c r="AD400" s="73"/>
      <c r="AE400" s="73"/>
    </row>
    <row r="401" spans="1:31" x14ac:dyDescent="0.25">
      <c r="A401" s="72"/>
      <c r="B401" s="52"/>
      <c r="C401" s="52"/>
      <c r="D401" s="52"/>
      <c r="E401" s="52"/>
      <c r="F401" s="52"/>
      <c r="G401" s="52"/>
      <c r="H401" s="52"/>
      <c r="I401" s="72"/>
      <c r="J401" s="52"/>
      <c r="K401" s="52"/>
      <c r="L401" s="52"/>
      <c r="M401" s="52"/>
      <c r="N401" s="52"/>
      <c r="O401" s="52"/>
      <c r="P401" s="52"/>
      <c r="Q401" s="52"/>
      <c r="R401" s="52"/>
      <c r="S401" s="52"/>
      <c r="T401" s="52"/>
      <c r="U401" s="52"/>
      <c r="V401" s="52"/>
      <c r="W401" s="52"/>
      <c r="X401" s="52"/>
      <c r="Y401" s="52"/>
      <c r="Z401" s="52"/>
      <c r="AA401" s="52"/>
      <c r="AB401" s="52"/>
      <c r="AC401" s="72"/>
      <c r="AD401" s="73"/>
      <c r="AE401" s="73"/>
    </row>
    <row r="402" spans="1:31" x14ac:dyDescent="0.25">
      <c r="A402" s="72"/>
      <c r="B402" s="52"/>
      <c r="C402" s="52"/>
      <c r="D402" s="52"/>
      <c r="E402" s="52"/>
      <c r="F402" s="52"/>
      <c r="G402" s="52"/>
      <c r="H402" s="52"/>
      <c r="I402" s="72"/>
      <c r="J402" s="52"/>
      <c r="K402" s="52"/>
      <c r="L402" s="52"/>
      <c r="M402" s="52"/>
      <c r="N402" s="52"/>
      <c r="O402" s="52"/>
      <c r="P402" s="52"/>
      <c r="Q402" s="52"/>
      <c r="R402" s="52"/>
      <c r="S402" s="52"/>
      <c r="T402" s="52"/>
      <c r="U402" s="52"/>
      <c r="V402" s="52"/>
      <c r="W402" s="52"/>
      <c r="X402" s="52"/>
      <c r="Y402" s="52"/>
      <c r="Z402" s="52"/>
      <c r="AA402" s="52"/>
      <c r="AB402" s="52"/>
      <c r="AC402" s="72"/>
      <c r="AD402" s="73"/>
      <c r="AE402" s="73"/>
    </row>
    <row r="403" spans="1:31" x14ac:dyDescent="0.25">
      <c r="A403" s="72"/>
      <c r="B403" s="52"/>
      <c r="C403" s="52"/>
      <c r="D403" s="52"/>
      <c r="E403" s="52"/>
      <c r="F403" s="52"/>
      <c r="G403" s="52"/>
      <c r="H403" s="52"/>
      <c r="I403" s="72"/>
      <c r="J403" s="52"/>
      <c r="K403" s="52"/>
      <c r="L403" s="52"/>
      <c r="M403" s="52"/>
      <c r="N403" s="52"/>
      <c r="O403" s="52"/>
      <c r="P403" s="52"/>
      <c r="Q403" s="52"/>
      <c r="R403" s="52"/>
      <c r="S403" s="52"/>
      <c r="T403" s="52"/>
      <c r="U403" s="52"/>
      <c r="V403" s="52"/>
      <c r="W403" s="52"/>
      <c r="X403" s="52"/>
      <c r="Y403" s="52"/>
      <c r="Z403" s="52"/>
      <c r="AA403" s="52"/>
      <c r="AB403" s="52"/>
      <c r="AC403" s="72"/>
      <c r="AD403" s="73"/>
      <c r="AE403" s="73"/>
    </row>
    <row r="404" spans="1:31" x14ac:dyDescent="0.25">
      <c r="A404" s="72"/>
      <c r="B404" s="52"/>
      <c r="C404" s="52"/>
      <c r="D404" s="52"/>
      <c r="E404" s="52"/>
      <c r="F404" s="52"/>
      <c r="G404" s="52"/>
      <c r="H404" s="52"/>
      <c r="I404" s="72"/>
      <c r="J404" s="52"/>
      <c r="K404" s="52"/>
      <c r="L404" s="52"/>
      <c r="M404" s="52"/>
      <c r="N404" s="52"/>
      <c r="O404" s="52"/>
      <c r="P404" s="52"/>
      <c r="Q404" s="52"/>
      <c r="R404" s="52"/>
      <c r="S404" s="52"/>
      <c r="T404" s="52"/>
      <c r="U404" s="52"/>
      <c r="V404" s="52"/>
      <c r="W404" s="52"/>
      <c r="X404" s="52"/>
      <c r="Y404" s="52"/>
      <c r="Z404" s="52"/>
      <c r="AA404" s="52"/>
      <c r="AB404" s="52"/>
      <c r="AC404" s="72"/>
      <c r="AD404" s="73"/>
      <c r="AE404" s="73"/>
    </row>
    <row r="405" spans="1:31" x14ac:dyDescent="0.25">
      <c r="A405" s="72"/>
      <c r="B405" s="52"/>
      <c r="C405" s="52"/>
      <c r="D405" s="52"/>
      <c r="E405" s="52"/>
      <c r="F405" s="52"/>
      <c r="G405" s="52"/>
      <c r="H405" s="52"/>
      <c r="I405" s="72"/>
      <c r="J405" s="52"/>
      <c r="K405" s="52"/>
      <c r="L405" s="52"/>
      <c r="M405" s="52"/>
      <c r="N405" s="52"/>
      <c r="O405" s="52"/>
      <c r="P405" s="52"/>
      <c r="Q405" s="52"/>
      <c r="R405" s="52"/>
      <c r="S405" s="52"/>
      <c r="T405" s="52"/>
      <c r="U405" s="52"/>
      <c r="V405" s="52"/>
      <c r="W405" s="52"/>
      <c r="X405" s="52"/>
      <c r="Y405" s="52"/>
      <c r="Z405" s="52"/>
      <c r="AA405" s="52"/>
      <c r="AB405" s="52"/>
      <c r="AC405" s="72"/>
      <c r="AD405" s="73"/>
      <c r="AE405" s="73"/>
    </row>
    <row r="406" spans="1:31" x14ac:dyDescent="0.25">
      <c r="A406" s="72"/>
      <c r="B406" s="52"/>
      <c r="C406" s="52"/>
      <c r="D406" s="52"/>
      <c r="E406" s="52"/>
      <c r="F406" s="52"/>
      <c r="G406" s="52"/>
      <c r="H406" s="52"/>
      <c r="I406" s="72"/>
      <c r="J406" s="52"/>
      <c r="K406" s="52"/>
      <c r="L406" s="52"/>
      <c r="M406" s="52"/>
      <c r="N406" s="52"/>
      <c r="O406" s="52"/>
      <c r="P406" s="52"/>
      <c r="Q406" s="52"/>
      <c r="R406" s="52"/>
      <c r="S406" s="52"/>
      <c r="T406" s="52"/>
      <c r="U406" s="52"/>
      <c r="V406" s="52"/>
      <c r="W406" s="52"/>
      <c r="X406" s="52"/>
      <c r="Y406" s="52"/>
      <c r="Z406" s="52"/>
      <c r="AA406" s="52"/>
      <c r="AB406" s="52"/>
      <c r="AC406" s="72"/>
      <c r="AD406" s="73"/>
      <c r="AE406" s="73"/>
    </row>
    <row r="407" spans="1:31" x14ac:dyDescent="0.25">
      <c r="A407" s="72"/>
      <c r="B407" s="52"/>
      <c r="C407" s="52"/>
      <c r="D407" s="52"/>
      <c r="E407" s="52"/>
      <c r="F407" s="52"/>
      <c r="G407" s="52"/>
      <c r="H407" s="52"/>
      <c r="I407" s="72"/>
      <c r="J407" s="52"/>
      <c r="K407" s="52"/>
      <c r="L407" s="52"/>
      <c r="M407" s="52"/>
      <c r="N407" s="52"/>
      <c r="O407" s="52"/>
      <c r="P407" s="52"/>
      <c r="Q407" s="52"/>
      <c r="R407" s="52"/>
      <c r="S407" s="52"/>
      <c r="T407" s="52"/>
      <c r="U407" s="52"/>
      <c r="V407" s="52"/>
      <c r="W407" s="52"/>
      <c r="X407" s="52"/>
      <c r="Y407" s="52"/>
      <c r="Z407" s="52"/>
      <c r="AA407" s="52"/>
      <c r="AB407" s="52"/>
      <c r="AC407" s="72"/>
      <c r="AD407" s="73"/>
      <c r="AE407" s="73"/>
    </row>
    <row r="408" spans="1:31" x14ac:dyDescent="0.25">
      <c r="A408" s="72"/>
      <c r="B408" s="52"/>
      <c r="C408" s="52"/>
      <c r="D408" s="52"/>
      <c r="E408" s="52"/>
      <c r="F408" s="52"/>
      <c r="G408" s="52"/>
      <c r="H408" s="52"/>
      <c r="I408" s="72"/>
      <c r="J408" s="52"/>
      <c r="K408" s="52"/>
      <c r="L408" s="52"/>
      <c r="M408" s="52"/>
      <c r="N408" s="52"/>
      <c r="O408" s="52"/>
      <c r="P408" s="52"/>
      <c r="Q408" s="52"/>
      <c r="R408" s="52"/>
      <c r="S408" s="52"/>
      <c r="T408" s="52"/>
      <c r="U408" s="52"/>
      <c r="V408" s="52"/>
      <c r="W408" s="52"/>
      <c r="X408" s="52"/>
      <c r="Y408" s="52"/>
      <c r="Z408" s="52"/>
      <c r="AA408" s="52"/>
      <c r="AB408" s="52"/>
      <c r="AC408" s="72"/>
      <c r="AD408" s="73"/>
      <c r="AE408" s="73"/>
    </row>
    <row r="409" spans="1:31" x14ac:dyDescent="0.25">
      <c r="A409" s="72"/>
      <c r="B409" s="52"/>
      <c r="C409" s="52"/>
      <c r="D409" s="52"/>
      <c r="E409" s="52"/>
      <c r="F409" s="52"/>
      <c r="G409" s="52"/>
      <c r="H409" s="52"/>
      <c r="I409" s="72"/>
      <c r="J409" s="52"/>
      <c r="K409" s="52"/>
      <c r="L409" s="52"/>
      <c r="M409" s="52"/>
      <c r="N409" s="52"/>
      <c r="O409" s="52"/>
      <c r="P409" s="52"/>
      <c r="Q409" s="52"/>
      <c r="R409" s="52"/>
      <c r="S409" s="52"/>
      <c r="T409" s="52"/>
      <c r="U409" s="52"/>
      <c r="V409" s="52"/>
      <c r="W409" s="52"/>
      <c r="X409" s="52"/>
      <c r="Y409" s="52"/>
      <c r="Z409" s="52"/>
      <c r="AA409" s="52"/>
      <c r="AB409" s="52"/>
      <c r="AC409" s="72"/>
      <c r="AD409" s="73"/>
      <c r="AE409" s="73"/>
    </row>
    <row r="410" spans="1:31" x14ac:dyDescent="0.25">
      <c r="A410" s="72"/>
      <c r="B410" s="52"/>
      <c r="C410" s="52"/>
      <c r="D410" s="52"/>
      <c r="E410" s="52"/>
      <c r="F410" s="52"/>
      <c r="G410" s="52"/>
      <c r="H410" s="52"/>
      <c r="I410" s="72"/>
      <c r="J410" s="52"/>
      <c r="K410" s="52"/>
      <c r="L410" s="52"/>
      <c r="M410" s="52"/>
      <c r="N410" s="52"/>
      <c r="O410" s="52"/>
      <c r="P410" s="52"/>
      <c r="Q410" s="52"/>
      <c r="R410" s="52"/>
      <c r="S410" s="52"/>
      <c r="T410" s="52"/>
      <c r="U410" s="52"/>
      <c r="V410" s="52"/>
      <c r="W410" s="52"/>
      <c r="X410" s="52"/>
      <c r="Y410" s="52"/>
      <c r="Z410" s="52"/>
      <c r="AA410" s="52"/>
      <c r="AB410" s="52"/>
      <c r="AC410" s="72"/>
      <c r="AD410" s="73"/>
      <c r="AE410" s="73"/>
    </row>
    <row r="411" spans="1:31" x14ac:dyDescent="0.25">
      <c r="A411" s="72"/>
      <c r="B411" s="52"/>
      <c r="C411" s="52"/>
      <c r="D411" s="52"/>
      <c r="E411" s="52"/>
      <c r="F411" s="52"/>
      <c r="G411" s="52"/>
      <c r="H411" s="52"/>
      <c r="I411" s="72"/>
      <c r="J411" s="52"/>
      <c r="K411" s="52"/>
      <c r="L411" s="52"/>
      <c r="M411" s="52"/>
      <c r="N411" s="52"/>
      <c r="O411" s="52"/>
      <c r="P411" s="52"/>
      <c r="Q411" s="52"/>
      <c r="R411" s="52"/>
      <c r="S411" s="52"/>
      <c r="T411" s="52"/>
      <c r="U411" s="52"/>
      <c r="V411" s="52"/>
      <c r="W411" s="52"/>
      <c r="X411" s="52"/>
      <c r="Y411" s="52"/>
      <c r="Z411" s="52"/>
      <c r="AA411" s="52"/>
      <c r="AB411" s="52"/>
      <c r="AC411" s="72"/>
      <c r="AD411" s="73"/>
      <c r="AE411" s="73"/>
    </row>
    <row r="412" spans="1:31" x14ac:dyDescent="0.25">
      <c r="A412" s="72"/>
      <c r="B412" s="52"/>
      <c r="C412" s="52"/>
      <c r="D412" s="52"/>
      <c r="E412" s="52"/>
      <c r="F412" s="52"/>
      <c r="G412" s="52"/>
      <c r="H412" s="52"/>
      <c r="I412" s="72"/>
      <c r="J412" s="52"/>
      <c r="K412" s="52"/>
      <c r="L412" s="52"/>
      <c r="M412" s="52"/>
      <c r="N412" s="52"/>
      <c r="O412" s="52"/>
      <c r="P412" s="52"/>
      <c r="Q412" s="52"/>
      <c r="R412" s="52"/>
      <c r="S412" s="52"/>
      <c r="T412" s="52"/>
      <c r="U412" s="52"/>
      <c r="V412" s="52"/>
      <c r="W412" s="52"/>
      <c r="X412" s="52"/>
      <c r="Y412" s="52"/>
      <c r="Z412" s="52"/>
      <c r="AA412" s="52"/>
      <c r="AB412" s="52"/>
      <c r="AC412" s="72"/>
      <c r="AD412" s="73"/>
      <c r="AE412" s="73"/>
    </row>
    <row r="413" spans="1:31" x14ac:dyDescent="0.25">
      <c r="A413" s="72"/>
      <c r="B413" s="52"/>
      <c r="C413" s="52"/>
      <c r="D413" s="52"/>
      <c r="E413" s="52"/>
      <c r="F413" s="52"/>
      <c r="G413" s="52"/>
      <c r="H413" s="52"/>
      <c r="I413" s="72"/>
      <c r="J413" s="52"/>
      <c r="K413" s="52"/>
      <c r="L413" s="52"/>
      <c r="M413" s="52"/>
      <c r="N413" s="52"/>
      <c r="O413" s="52"/>
      <c r="P413" s="52"/>
      <c r="Q413" s="52"/>
      <c r="R413" s="52"/>
      <c r="S413" s="52"/>
      <c r="T413" s="52"/>
      <c r="U413" s="52"/>
      <c r="V413" s="52"/>
      <c r="W413" s="52"/>
      <c r="X413" s="52"/>
      <c r="Y413" s="52"/>
      <c r="Z413" s="52"/>
      <c r="AA413" s="52"/>
      <c r="AB413" s="52"/>
      <c r="AC413" s="72"/>
      <c r="AD413" s="73"/>
      <c r="AE413" s="73"/>
    </row>
    <row r="414" spans="1:31" x14ac:dyDescent="0.25">
      <c r="A414" s="72"/>
      <c r="B414" s="52"/>
      <c r="C414" s="52"/>
      <c r="D414" s="52"/>
      <c r="E414" s="52"/>
      <c r="F414" s="52"/>
      <c r="G414" s="52"/>
      <c r="H414" s="52"/>
      <c r="I414" s="72"/>
      <c r="J414" s="52"/>
      <c r="K414" s="52"/>
      <c r="L414" s="52"/>
      <c r="M414" s="52"/>
      <c r="N414" s="52"/>
      <c r="O414" s="52"/>
      <c r="P414" s="52"/>
      <c r="Q414" s="52"/>
      <c r="R414" s="52"/>
      <c r="S414" s="52"/>
      <c r="T414" s="52"/>
      <c r="U414" s="52"/>
      <c r="V414" s="52"/>
      <c r="W414" s="52"/>
      <c r="X414" s="52"/>
      <c r="Y414" s="52"/>
      <c r="Z414" s="52"/>
      <c r="AA414" s="52"/>
      <c r="AB414" s="52"/>
      <c r="AC414" s="72"/>
      <c r="AD414" s="73"/>
      <c r="AE414" s="73"/>
    </row>
    <row r="415" spans="1:31" x14ac:dyDescent="0.25">
      <c r="A415" s="72"/>
      <c r="B415" s="52"/>
      <c r="C415" s="52"/>
      <c r="D415" s="52"/>
      <c r="E415" s="52"/>
      <c r="F415" s="52"/>
      <c r="G415" s="52"/>
      <c r="H415" s="52"/>
      <c r="I415" s="72"/>
      <c r="J415" s="52"/>
      <c r="K415" s="52"/>
      <c r="L415" s="52"/>
      <c r="M415" s="52"/>
      <c r="N415" s="52"/>
      <c r="O415" s="52"/>
      <c r="P415" s="52"/>
      <c r="Q415" s="52"/>
      <c r="R415" s="52"/>
      <c r="S415" s="52"/>
      <c r="T415" s="52"/>
      <c r="U415" s="52"/>
      <c r="V415" s="52"/>
      <c r="W415" s="52"/>
      <c r="X415" s="52"/>
      <c r="Y415" s="52"/>
      <c r="Z415" s="52"/>
      <c r="AA415" s="52"/>
      <c r="AB415" s="52"/>
      <c r="AC415" s="72"/>
      <c r="AD415" s="73"/>
      <c r="AE415" s="73"/>
    </row>
    <row r="416" spans="1:31" x14ac:dyDescent="0.25">
      <c r="A416" s="72"/>
      <c r="B416" s="52"/>
      <c r="C416" s="52"/>
      <c r="D416" s="52"/>
      <c r="E416" s="52"/>
      <c r="F416" s="52"/>
      <c r="G416" s="52"/>
      <c r="H416" s="52"/>
      <c r="I416" s="72"/>
      <c r="J416" s="52"/>
      <c r="K416" s="52"/>
      <c r="L416" s="52"/>
      <c r="M416" s="52"/>
      <c r="N416" s="52"/>
      <c r="O416" s="52"/>
      <c r="P416" s="52"/>
      <c r="Q416" s="52"/>
      <c r="R416" s="52"/>
      <c r="S416" s="52"/>
      <c r="T416" s="52"/>
      <c r="U416" s="52"/>
      <c r="V416" s="52"/>
      <c r="W416" s="52"/>
      <c r="X416" s="52"/>
      <c r="Y416" s="52"/>
      <c r="Z416" s="52"/>
      <c r="AA416" s="52"/>
      <c r="AB416" s="52"/>
      <c r="AC416" s="72"/>
      <c r="AD416" s="73"/>
      <c r="AE416" s="73"/>
    </row>
    <row r="417" spans="1:31" x14ac:dyDescent="0.25">
      <c r="A417" s="72"/>
      <c r="B417" s="52"/>
      <c r="C417" s="52"/>
      <c r="D417" s="52"/>
      <c r="E417" s="52"/>
      <c r="F417" s="52"/>
      <c r="G417" s="52"/>
      <c r="H417" s="52"/>
      <c r="I417" s="72"/>
      <c r="J417" s="52"/>
      <c r="K417" s="52"/>
      <c r="L417" s="52"/>
      <c r="M417" s="52"/>
      <c r="N417" s="52"/>
      <c r="O417" s="52"/>
      <c r="P417" s="52"/>
      <c r="Q417" s="52"/>
      <c r="R417" s="52"/>
      <c r="S417" s="52"/>
      <c r="T417" s="52"/>
      <c r="U417" s="52"/>
      <c r="V417" s="52"/>
      <c r="W417" s="52"/>
      <c r="X417" s="52"/>
      <c r="Y417" s="52"/>
      <c r="Z417" s="52"/>
      <c r="AA417" s="52"/>
      <c r="AB417" s="52"/>
      <c r="AC417" s="72"/>
      <c r="AD417" s="73"/>
      <c r="AE417" s="73"/>
    </row>
    <row r="418" spans="1:31" x14ac:dyDescent="0.25">
      <c r="A418" s="72"/>
      <c r="B418" s="52"/>
      <c r="C418" s="52"/>
      <c r="D418" s="52"/>
      <c r="E418" s="52"/>
      <c r="F418" s="52"/>
      <c r="G418" s="52"/>
      <c r="H418" s="52"/>
      <c r="I418" s="72"/>
      <c r="J418" s="52"/>
      <c r="K418" s="52"/>
      <c r="L418" s="52"/>
      <c r="M418" s="52"/>
      <c r="N418" s="52"/>
      <c r="O418" s="52"/>
      <c r="P418" s="52"/>
      <c r="Q418" s="52"/>
      <c r="R418" s="52"/>
      <c r="S418" s="52"/>
      <c r="T418" s="52"/>
      <c r="U418" s="52"/>
      <c r="V418" s="52"/>
      <c r="W418" s="52"/>
      <c r="X418" s="52"/>
      <c r="Y418" s="52"/>
      <c r="Z418" s="52"/>
      <c r="AA418" s="52"/>
      <c r="AB418" s="52"/>
      <c r="AC418" s="72"/>
      <c r="AD418" s="73"/>
      <c r="AE418" s="73"/>
    </row>
    <row r="419" spans="1:31" x14ac:dyDescent="0.25">
      <c r="A419" s="72"/>
      <c r="B419" s="52"/>
      <c r="C419" s="52"/>
      <c r="D419" s="52"/>
      <c r="E419" s="52"/>
      <c r="F419" s="52"/>
      <c r="G419" s="52"/>
      <c r="H419" s="52"/>
      <c r="I419" s="72"/>
      <c r="J419" s="52"/>
      <c r="K419" s="52"/>
      <c r="L419" s="52"/>
      <c r="M419" s="52"/>
      <c r="N419" s="52"/>
      <c r="O419" s="52"/>
      <c r="P419" s="52"/>
      <c r="Q419" s="52"/>
      <c r="R419" s="52"/>
      <c r="S419" s="52"/>
      <c r="T419" s="52"/>
      <c r="U419" s="52"/>
      <c r="V419" s="52"/>
      <c r="W419" s="52"/>
      <c r="X419" s="52"/>
      <c r="Y419" s="52"/>
      <c r="Z419" s="52"/>
      <c r="AA419" s="52"/>
      <c r="AB419" s="52"/>
      <c r="AC419" s="72"/>
      <c r="AD419" s="73"/>
      <c r="AE419" s="73"/>
    </row>
    <row r="420" spans="1:31" x14ac:dyDescent="0.25">
      <c r="A420" s="72"/>
      <c r="B420" s="52"/>
      <c r="C420" s="52"/>
      <c r="D420" s="52"/>
      <c r="E420" s="52"/>
      <c r="F420" s="52"/>
      <c r="G420" s="52"/>
      <c r="H420" s="52"/>
      <c r="I420" s="72"/>
      <c r="J420" s="52"/>
      <c r="K420" s="52"/>
      <c r="L420" s="52"/>
      <c r="M420" s="52"/>
      <c r="N420" s="52"/>
      <c r="O420" s="52"/>
      <c r="P420" s="52"/>
      <c r="Q420" s="52"/>
      <c r="R420" s="52"/>
      <c r="S420" s="52"/>
      <c r="T420" s="52"/>
      <c r="U420" s="52"/>
      <c r="V420" s="52"/>
      <c r="W420" s="52"/>
      <c r="X420" s="52"/>
      <c r="Y420" s="52"/>
      <c r="Z420" s="52"/>
      <c r="AA420" s="52"/>
      <c r="AB420" s="52"/>
      <c r="AC420" s="72"/>
      <c r="AD420" s="73"/>
      <c r="AE420" s="73"/>
    </row>
    <row r="421" spans="1:31" x14ac:dyDescent="0.25">
      <c r="A421" s="72"/>
      <c r="B421" s="52"/>
      <c r="C421" s="52"/>
      <c r="D421" s="52"/>
      <c r="E421" s="52"/>
      <c r="F421" s="52"/>
      <c r="G421" s="52"/>
      <c r="H421" s="52"/>
      <c r="I421" s="72"/>
      <c r="J421" s="52"/>
      <c r="K421" s="52"/>
      <c r="L421" s="52"/>
      <c r="M421" s="52"/>
      <c r="N421" s="52"/>
      <c r="O421" s="52"/>
      <c r="P421" s="52"/>
      <c r="Q421" s="52"/>
      <c r="R421" s="52"/>
      <c r="S421" s="52"/>
      <c r="T421" s="52"/>
      <c r="U421" s="52"/>
      <c r="V421" s="52"/>
      <c r="W421" s="52"/>
      <c r="X421" s="52"/>
      <c r="Y421" s="52"/>
      <c r="Z421" s="52"/>
      <c r="AA421" s="52"/>
      <c r="AB421" s="52"/>
      <c r="AC421" s="72"/>
      <c r="AD421" s="73"/>
      <c r="AE421" s="73"/>
    </row>
    <row r="422" spans="1:31" x14ac:dyDescent="0.25">
      <c r="A422" s="72"/>
      <c r="B422" s="52"/>
      <c r="C422" s="52"/>
      <c r="D422" s="52"/>
      <c r="E422" s="52"/>
      <c r="F422" s="52"/>
      <c r="G422" s="52"/>
      <c r="H422" s="52"/>
      <c r="I422" s="72"/>
      <c r="J422" s="52"/>
      <c r="K422" s="52"/>
      <c r="L422" s="52"/>
      <c r="M422" s="52"/>
      <c r="N422" s="52"/>
      <c r="O422" s="52"/>
      <c r="P422" s="52"/>
      <c r="Q422" s="52"/>
      <c r="R422" s="52"/>
      <c r="S422" s="52"/>
      <c r="T422" s="52"/>
      <c r="U422" s="52"/>
      <c r="V422" s="52"/>
      <c r="W422" s="52"/>
      <c r="X422" s="52"/>
      <c r="Y422" s="52"/>
      <c r="Z422" s="52"/>
      <c r="AA422" s="52"/>
      <c r="AB422" s="52"/>
      <c r="AC422" s="72"/>
      <c r="AD422" s="73"/>
      <c r="AE422" s="73"/>
    </row>
    <row r="423" spans="1:31" x14ac:dyDescent="0.25">
      <c r="A423" s="72"/>
      <c r="B423" s="52"/>
      <c r="C423" s="52"/>
      <c r="D423" s="52"/>
      <c r="E423" s="52"/>
      <c r="F423" s="52"/>
      <c r="G423" s="52"/>
      <c r="H423" s="52"/>
      <c r="I423" s="72"/>
      <c r="J423" s="52"/>
      <c r="K423" s="52"/>
      <c r="L423" s="52"/>
      <c r="M423" s="52"/>
      <c r="N423" s="52"/>
      <c r="O423" s="52"/>
      <c r="P423" s="52"/>
      <c r="Q423" s="52"/>
      <c r="R423" s="52"/>
      <c r="S423" s="52"/>
      <c r="T423" s="52"/>
      <c r="U423" s="52"/>
      <c r="V423" s="52"/>
      <c r="W423" s="52"/>
      <c r="X423" s="52"/>
      <c r="Y423" s="52"/>
      <c r="Z423" s="52"/>
      <c r="AA423" s="52"/>
      <c r="AB423" s="52"/>
      <c r="AC423" s="72"/>
      <c r="AD423" s="73"/>
      <c r="AE423" s="73"/>
    </row>
    <row r="424" spans="1:31" x14ac:dyDescent="0.25">
      <c r="A424" s="72"/>
      <c r="B424" s="52"/>
      <c r="C424" s="52"/>
      <c r="D424" s="52"/>
      <c r="E424" s="52"/>
      <c r="F424" s="52"/>
      <c r="G424" s="52"/>
      <c r="H424" s="52"/>
      <c r="I424" s="72"/>
      <c r="J424" s="52"/>
      <c r="K424" s="52"/>
      <c r="L424" s="52"/>
      <c r="M424" s="52"/>
      <c r="N424" s="52"/>
      <c r="O424" s="52"/>
      <c r="P424" s="52"/>
      <c r="Q424" s="52"/>
      <c r="R424" s="52"/>
      <c r="S424" s="52"/>
      <c r="T424" s="52"/>
      <c r="U424" s="52"/>
      <c r="V424" s="52"/>
      <c r="W424" s="52"/>
      <c r="X424" s="52"/>
      <c r="Y424" s="52"/>
      <c r="Z424" s="52"/>
      <c r="AA424" s="52"/>
      <c r="AB424" s="52"/>
      <c r="AC424" s="72"/>
      <c r="AD424" s="73"/>
      <c r="AE424" s="73"/>
    </row>
    <row r="425" spans="1:31" x14ac:dyDescent="0.25">
      <c r="A425" s="72"/>
      <c r="B425" s="52"/>
      <c r="C425" s="52"/>
      <c r="D425" s="52"/>
      <c r="E425" s="52"/>
      <c r="F425" s="52"/>
      <c r="G425" s="52"/>
      <c r="H425" s="52"/>
      <c r="I425" s="72"/>
      <c r="J425" s="52"/>
      <c r="K425" s="52"/>
      <c r="L425" s="52"/>
      <c r="M425" s="52"/>
      <c r="N425" s="52"/>
      <c r="O425" s="52"/>
      <c r="P425" s="52"/>
      <c r="Q425" s="52"/>
      <c r="R425" s="52"/>
      <c r="S425" s="52"/>
      <c r="T425" s="52"/>
      <c r="U425" s="52"/>
      <c r="V425" s="52"/>
      <c r="W425" s="52"/>
      <c r="X425" s="52"/>
      <c r="Y425" s="52"/>
      <c r="Z425" s="52"/>
      <c r="AA425" s="52"/>
      <c r="AB425" s="52"/>
      <c r="AC425" s="72"/>
      <c r="AD425" s="73"/>
      <c r="AE425" s="73"/>
    </row>
    <row r="426" spans="1:31" x14ac:dyDescent="0.25">
      <c r="A426" s="72"/>
      <c r="B426" s="52"/>
      <c r="C426" s="52"/>
      <c r="D426" s="52"/>
      <c r="E426" s="52"/>
      <c r="F426" s="52"/>
      <c r="G426" s="52"/>
      <c r="H426" s="52"/>
      <c r="I426" s="72"/>
      <c r="J426" s="52"/>
      <c r="K426" s="52"/>
      <c r="L426" s="52"/>
      <c r="M426" s="52"/>
      <c r="N426" s="52"/>
      <c r="O426" s="52"/>
      <c r="P426" s="52"/>
      <c r="Q426" s="52"/>
      <c r="R426" s="52"/>
      <c r="S426" s="52"/>
      <c r="T426" s="52"/>
      <c r="U426" s="52"/>
      <c r="V426" s="52"/>
      <c r="W426" s="52"/>
      <c r="X426" s="52"/>
      <c r="Y426" s="52"/>
      <c r="Z426" s="52"/>
      <c r="AA426" s="52"/>
      <c r="AB426" s="52"/>
      <c r="AC426" s="72"/>
      <c r="AD426" s="73"/>
      <c r="AE426" s="73"/>
    </row>
    <row r="427" spans="1:31" x14ac:dyDescent="0.25">
      <c r="A427" s="72"/>
      <c r="B427" s="52"/>
      <c r="C427" s="52"/>
      <c r="D427" s="52"/>
      <c r="E427" s="52"/>
      <c r="F427" s="52"/>
      <c r="G427" s="52"/>
      <c r="H427" s="52"/>
      <c r="I427" s="72"/>
      <c r="J427" s="52"/>
      <c r="K427" s="52"/>
      <c r="L427" s="52"/>
      <c r="M427" s="52"/>
      <c r="N427" s="52"/>
      <c r="O427" s="52"/>
      <c r="P427" s="52"/>
      <c r="Q427" s="52"/>
      <c r="R427" s="52"/>
      <c r="S427" s="52"/>
      <c r="T427" s="52"/>
      <c r="U427" s="52"/>
      <c r="V427" s="52"/>
      <c r="W427" s="52"/>
      <c r="X427" s="52"/>
      <c r="Y427" s="52"/>
      <c r="Z427" s="52"/>
      <c r="AA427" s="52"/>
      <c r="AB427" s="52"/>
      <c r="AC427" s="72"/>
      <c r="AD427" s="73"/>
      <c r="AE427" s="73"/>
    </row>
    <row r="428" spans="1:31" x14ac:dyDescent="0.25">
      <c r="A428" s="72"/>
      <c r="B428" s="52"/>
      <c r="C428" s="52"/>
      <c r="D428" s="52"/>
      <c r="E428" s="52"/>
      <c r="F428" s="52"/>
      <c r="G428" s="52"/>
      <c r="H428" s="52"/>
      <c r="I428" s="72"/>
      <c r="J428" s="52"/>
      <c r="K428" s="52"/>
      <c r="L428" s="52"/>
      <c r="M428" s="52"/>
      <c r="N428" s="52"/>
      <c r="O428" s="52"/>
      <c r="P428" s="52"/>
      <c r="Q428" s="52"/>
      <c r="R428" s="52"/>
      <c r="S428" s="52"/>
      <c r="T428" s="52"/>
      <c r="U428" s="52"/>
      <c r="V428" s="52"/>
      <c r="W428" s="52"/>
      <c r="X428" s="52"/>
      <c r="Y428" s="52"/>
      <c r="Z428" s="52"/>
      <c r="AA428" s="52"/>
      <c r="AB428" s="52"/>
      <c r="AC428" s="72"/>
      <c r="AD428" s="73"/>
      <c r="AE428" s="73"/>
    </row>
    <row r="429" spans="1:31" x14ac:dyDescent="0.25">
      <c r="A429" s="72"/>
      <c r="B429" s="52"/>
      <c r="C429" s="52"/>
      <c r="D429" s="52"/>
      <c r="E429" s="52"/>
      <c r="F429" s="52"/>
      <c r="G429" s="52"/>
      <c r="H429" s="52"/>
      <c r="I429" s="72"/>
      <c r="J429" s="52"/>
      <c r="K429" s="52"/>
      <c r="L429" s="52"/>
      <c r="M429" s="52"/>
      <c r="N429" s="52"/>
      <c r="O429" s="52"/>
      <c r="P429" s="52"/>
      <c r="Q429" s="52"/>
      <c r="R429" s="52"/>
      <c r="S429" s="52"/>
      <c r="T429" s="52"/>
      <c r="U429" s="52"/>
      <c r="V429" s="52"/>
      <c r="W429" s="52"/>
      <c r="X429" s="52"/>
      <c r="Y429" s="52"/>
      <c r="Z429" s="52"/>
      <c r="AA429" s="52"/>
      <c r="AB429" s="52"/>
      <c r="AC429" s="72"/>
      <c r="AD429" s="73"/>
      <c r="AE429" s="73"/>
    </row>
    <row r="430" spans="1:31" x14ac:dyDescent="0.25">
      <c r="A430" s="72"/>
      <c r="B430" s="52"/>
      <c r="C430" s="52"/>
      <c r="D430" s="52"/>
      <c r="E430" s="52"/>
      <c r="F430" s="52"/>
      <c r="G430" s="52"/>
      <c r="H430" s="52"/>
      <c r="I430" s="72"/>
      <c r="J430" s="52"/>
      <c r="K430" s="52"/>
      <c r="L430" s="52"/>
      <c r="M430" s="52"/>
      <c r="N430" s="52"/>
      <c r="O430" s="52"/>
      <c r="P430" s="52"/>
      <c r="Q430" s="52"/>
      <c r="R430" s="52"/>
      <c r="S430" s="52"/>
      <c r="T430" s="52"/>
      <c r="U430" s="52"/>
      <c r="V430" s="52"/>
      <c r="W430" s="52"/>
      <c r="X430" s="52"/>
      <c r="Y430" s="52"/>
      <c r="Z430" s="52"/>
      <c r="AA430" s="52"/>
      <c r="AB430" s="52"/>
      <c r="AC430" s="72"/>
      <c r="AD430" s="73"/>
      <c r="AE430" s="73"/>
    </row>
    <row r="431" spans="1:31" x14ac:dyDescent="0.25">
      <c r="A431" s="72"/>
      <c r="B431" s="52"/>
      <c r="C431" s="52"/>
      <c r="D431" s="52"/>
      <c r="E431" s="52"/>
      <c r="F431" s="52"/>
      <c r="G431" s="52"/>
      <c r="H431" s="52"/>
      <c r="I431" s="72"/>
      <c r="J431" s="52"/>
      <c r="K431" s="52"/>
      <c r="L431" s="52"/>
      <c r="M431" s="52"/>
      <c r="N431" s="52"/>
      <c r="O431" s="52"/>
      <c r="P431" s="52"/>
      <c r="Q431" s="52"/>
      <c r="R431" s="52"/>
      <c r="S431" s="52"/>
      <c r="T431" s="52"/>
      <c r="U431" s="52"/>
      <c r="V431" s="52"/>
      <c r="W431" s="52"/>
      <c r="X431" s="52"/>
      <c r="Y431" s="52"/>
      <c r="Z431" s="52"/>
      <c r="AA431" s="52"/>
      <c r="AB431" s="52"/>
      <c r="AC431" s="72"/>
      <c r="AD431" s="73"/>
      <c r="AE431" s="73"/>
    </row>
    <row r="432" spans="1:31" x14ac:dyDescent="0.25">
      <c r="A432" s="72"/>
      <c r="B432" s="52"/>
      <c r="C432" s="52"/>
      <c r="D432" s="52"/>
      <c r="E432" s="52"/>
      <c r="F432" s="52"/>
      <c r="G432" s="52"/>
      <c r="H432" s="52"/>
      <c r="I432" s="72"/>
      <c r="J432" s="52"/>
      <c r="K432" s="52"/>
      <c r="L432" s="52"/>
      <c r="M432" s="52"/>
      <c r="N432" s="52"/>
      <c r="O432" s="52"/>
      <c r="P432" s="52"/>
      <c r="Q432" s="52"/>
      <c r="R432" s="52"/>
      <c r="S432" s="52"/>
      <c r="T432" s="52"/>
      <c r="U432" s="52"/>
      <c r="V432" s="52"/>
      <c r="W432" s="52"/>
      <c r="X432" s="52"/>
      <c r="Y432" s="52"/>
      <c r="Z432" s="52"/>
      <c r="AA432" s="52"/>
      <c r="AB432" s="52"/>
      <c r="AC432" s="72"/>
      <c r="AD432" s="73"/>
      <c r="AE432" s="73"/>
    </row>
    <row r="433" spans="1:31" x14ac:dyDescent="0.25">
      <c r="A433" s="72"/>
      <c r="B433" s="52"/>
      <c r="C433" s="52"/>
      <c r="D433" s="52"/>
      <c r="E433" s="52"/>
      <c r="F433" s="52"/>
      <c r="G433" s="52"/>
      <c r="H433" s="52"/>
      <c r="I433" s="72"/>
      <c r="J433" s="52"/>
      <c r="K433" s="52"/>
      <c r="L433" s="52"/>
      <c r="M433" s="52"/>
      <c r="N433" s="52"/>
      <c r="O433" s="52"/>
      <c r="P433" s="52"/>
      <c r="Q433" s="52"/>
      <c r="R433" s="52"/>
      <c r="S433" s="52"/>
      <c r="T433" s="52"/>
      <c r="U433" s="52"/>
      <c r="V433" s="52"/>
      <c r="W433" s="52"/>
      <c r="X433" s="52"/>
      <c r="Y433" s="52"/>
      <c r="Z433" s="52"/>
      <c r="AA433" s="52"/>
      <c r="AB433" s="52"/>
      <c r="AC433" s="72"/>
      <c r="AD433" s="73"/>
      <c r="AE433" s="73"/>
    </row>
    <row r="434" spans="1:31" x14ac:dyDescent="0.25">
      <c r="A434" s="72"/>
      <c r="B434" s="52"/>
      <c r="C434" s="52"/>
      <c r="D434" s="52"/>
      <c r="E434" s="52"/>
      <c r="F434" s="52"/>
      <c r="G434" s="52"/>
      <c r="H434" s="52"/>
      <c r="I434" s="72"/>
      <c r="J434" s="52"/>
      <c r="K434" s="52"/>
      <c r="L434" s="52"/>
      <c r="M434" s="52"/>
      <c r="N434" s="52"/>
      <c r="O434" s="52"/>
      <c r="P434" s="52"/>
      <c r="Q434" s="52"/>
      <c r="R434" s="52"/>
      <c r="S434" s="52"/>
      <c r="T434" s="52"/>
      <c r="U434" s="52"/>
      <c r="V434" s="52"/>
      <c r="W434" s="52"/>
      <c r="X434" s="52"/>
      <c r="Y434" s="52"/>
      <c r="Z434" s="52"/>
      <c r="AA434" s="52"/>
      <c r="AB434" s="52"/>
      <c r="AC434" s="72"/>
      <c r="AD434" s="73"/>
      <c r="AE434" s="73"/>
    </row>
    <row r="435" spans="1:31" x14ac:dyDescent="0.25">
      <c r="A435" s="72"/>
      <c r="B435" s="52"/>
      <c r="C435" s="52"/>
      <c r="D435" s="52"/>
      <c r="E435" s="52"/>
      <c r="F435" s="52"/>
      <c r="G435" s="52"/>
      <c r="H435" s="52"/>
      <c r="I435" s="72"/>
      <c r="J435" s="52"/>
      <c r="K435" s="52"/>
      <c r="L435" s="52"/>
      <c r="M435" s="52"/>
      <c r="N435" s="52"/>
      <c r="O435" s="52"/>
      <c r="P435" s="52"/>
      <c r="Q435" s="52"/>
      <c r="R435" s="52"/>
      <c r="S435" s="52"/>
      <c r="T435" s="52"/>
      <c r="U435" s="52"/>
      <c r="V435" s="52"/>
      <c r="W435" s="52"/>
      <c r="X435" s="52"/>
      <c r="Y435" s="52"/>
      <c r="Z435" s="52"/>
      <c r="AA435" s="52"/>
      <c r="AB435" s="52"/>
      <c r="AC435" s="72"/>
      <c r="AD435" s="73"/>
      <c r="AE435" s="73"/>
    </row>
    <row r="436" spans="1:31" x14ac:dyDescent="0.25">
      <c r="A436" s="72"/>
      <c r="B436" s="52"/>
      <c r="C436" s="52"/>
      <c r="D436" s="52"/>
      <c r="E436" s="52"/>
      <c r="F436" s="52"/>
      <c r="G436" s="52"/>
      <c r="H436" s="52"/>
      <c r="I436" s="72"/>
      <c r="J436" s="52"/>
      <c r="K436" s="52"/>
      <c r="L436" s="52"/>
      <c r="M436" s="52"/>
      <c r="N436" s="52"/>
      <c r="O436" s="52"/>
      <c r="P436" s="52"/>
      <c r="Q436" s="52"/>
      <c r="R436" s="52"/>
      <c r="S436" s="52"/>
      <c r="T436" s="52"/>
      <c r="U436" s="52"/>
      <c r="V436" s="52"/>
      <c r="W436" s="52"/>
      <c r="X436" s="52"/>
      <c r="Y436" s="52"/>
      <c r="Z436" s="52"/>
      <c r="AA436" s="52"/>
      <c r="AB436" s="52"/>
      <c r="AC436" s="72"/>
      <c r="AD436" s="73"/>
      <c r="AE436" s="73"/>
    </row>
    <row r="437" spans="1:31" x14ac:dyDescent="0.25">
      <c r="A437" s="72"/>
      <c r="B437" s="52"/>
      <c r="C437" s="52"/>
      <c r="D437" s="52"/>
      <c r="E437" s="52"/>
      <c r="F437" s="52"/>
      <c r="G437" s="52"/>
      <c r="H437" s="52"/>
      <c r="I437" s="72"/>
      <c r="J437" s="52"/>
      <c r="K437" s="52"/>
      <c r="L437" s="52"/>
      <c r="M437" s="52"/>
      <c r="N437" s="52"/>
      <c r="O437" s="52"/>
      <c r="P437" s="52"/>
      <c r="Q437" s="52"/>
      <c r="R437" s="52"/>
      <c r="S437" s="52"/>
      <c r="T437" s="52"/>
      <c r="U437" s="52"/>
      <c r="V437" s="52"/>
      <c r="W437" s="52"/>
      <c r="X437" s="52"/>
      <c r="Y437" s="52"/>
      <c r="Z437" s="52"/>
      <c r="AA437" s="52"/>
      <c r="AB437" s="52"/>
      <c r="AC437" s="72"/>
      <c r="AD437" s="73"/>
      <c r="AE437" s="73"/>
    </row>
    <row r="438" spans="1:31" x14ac:dyDescent="0.25">
      <c r="A438" s="72"/>
      <c r="B438" s="52"/>
      <c r="C438" s="52"/>
      <c r="D438" s="52"/>
      <c r="E438" s="52"/>
      <c r="F438" s="52"/>
      <c r="G438" s="52"/>
      <c r="H438" s="52"/>
      <c r="I438" s="72"/>
      <c r="J438" s="52"/>
      <c r="K438" s="52"/>
      <c r="L438" s="52"/>
      <c r="M438" s="52"/>
      <c r="N438" s="52"/>
      <c r="O438" s="52"/>
      <c r="P438" s="52"/>
      <c r="Q438" s="52"/>
      <c r="R438" s="52"/>
      <c r="S438" s="52"/>
      <c r="T438" s="52"/>
      <c r="U438" s="52"/>
      <c r="V438" s="52"/>
      <c r="W438" s="52"/>
      <c r="X438" s="52"/>
      <c r="Y438" s="52"/>
      <c r="Z438" s="52"/>
      <c r="AA438" s="52"/>
      <c r="AB438" s="52"/>
      <c r="AC438" s="72"/>
      <c r="AD438" s="73"/>
      <c r="AE438" s="73"/>
    </row>
    <row r="439" spans="1:31" x14ac:dyDescent="0.25">
      <c r="A439" s="72"/>
      <c r="B439" s="52"/>
      <c r="C439" s="52"/>
      <c r="D439" s="52"/>
      <c r="E439" s="52"/>
      <c r="F439" s="52"/>
      <c r="G439" s="52"/>
      <c r="H439" s="52"/>
      <c r="I439" s="72"/>
      <c r="J439" s="52"/>
      <c r="K439" s="52"/>
      <c r="L439" s="52"/>
      <c r="M439" s="52"/>
      <c r="N439" s="52"/>
      <c r="O439" s="52"/>
      <c r="P439" s="52"/>
      <c r="Q439" s="52"/>
      <c r="R439" s="52"/>
      <c r="S439" s="52"/>
      <c r="T439" s="52"/>
      <c r="U439" s="52"/>
      <c r="V439" s="52"/>
      <c r="W439" s="52"/>
      <c r="X439" s="52"/>
      <c r="Y439" s="52"/>
      <c r="Z439" s="52"/>
      <c r="AA439" s="52"/>
      <c r="AB439" s="52"/>
      <c r="AC439" s="72"/>
      <c r="AD439" s="73"/>
      <c r="AE439" s="73"/>
    </row>
    <row r="440" spans="1:31" x14ac:dyDescent="0.25">
      <c r="A440" s="72"/>
      <c r="B440" s="52"/>
      <c r="C440" s="52"/>
      <c r="D440" s="52"/>
      <c r="E440" s="52"/>
      <c r="F440" s="52"/>
      <c r="G440" s="52"/>
      <c r="H440" s="52"/>
      <c r="I440" s="72"/>
      <c r="J440" s="52"/>
      <c r="K440" s="52"/>
      <c r="L440" s="52"/>
      <c r="M440" s="52"/>
      <c r="N440" s="52"/>
      <c r="O440" s="52"/>
      <c r="P440" s="52"/>
      <c r="Q440" s="52"/>
      <c r="R440" s="52"/>
      <c r="S440" s="52"/>
      <c r="T440" s="52"/>
      <c r="U440" s="52"/>
      <c r="V440" s="52"/>
      <c r="W440" s="52"/>
      <c r="X440" s="52"/>
      <c r="Y440" s="52"/>
      <c r="Z440" s="52"/>
      <c r="AA440" s="52"/>
      <c r="AB440" s="52"/>
      <c r="AC440" s="72"/>
      <c r="AD440" s="73"/>
      <c r="AE440" s="73"/>
    </row>
    <row r="441" spans="1:31" x14ac:dyDescent="0.25">
      <c r="A441" s="72"/>
      <c r="B441" s="52"/>
      <c r="C441" s="52"/>
      <c r="D441" s="52"/>
      <c r="E441" s="52"/>
      <c r="F441" s="52"/>
      <c r="G441" s="52"/>
      <c r="H441" s="52"/>
      <c r="I441" s="72"/>
      <c r="J441" s="52"/>
      <c r="K441" s="52"/>
      <c r="L441" s="52"/>
      <c r="M441" s="52"/>
      <c r="N441" s="52"/>
      <c r="O441" s="52"/>
      <c r="P441" s="52"/>
      <c r="Q441" s="52"/>
      <c r="R441" s="52"/>
      <c r="S441" s="52"/>
      <c r="T441" s="52"/>
      <c r="U441" s="52"/>
      <c r="V441" s="52"/>
      <c r="W441" s="52"/>
      <c r="X441" s="52"/>
      <c r="Y441" s="52"/>
      <c r="Z441" s="52"/>
      <c r="AA441" s="52"/>
      <c r="AB441" s="52"/>
      <c r="AC441" s="72"/>
      <c r="AD441" s="73"/>
      <c r="AE441" s="73"/>
    </row>
    <row r="442" spans="1:31" x14ac:dyDescent="0.25">
      <c r="A442" s="72"/>
      <c r="B442" s="52"/>
      <c r="C442" s="52"/>
      <c r="D442" s="52"/>
      <c r="E442" s="52"/>
      <c r="F442" s="52"/>
      <c r="G442" s="52"/>
      <c r="H442" s="52"/>
      <c r="I442" s="72"/>
      <c r="J442" s="52"/>
      <c r="K442" s="52"/>
      <c r="L442" s="52"/>
      <c r="M442" s="52"/>
      <c r="N442" s="52"/>
      <c r="O442" s="52"/>
      <c r="P442" s="52"/>
      <c r="Q442" s="52"/>
      <c r="R442" s="52"/>
      <c r="S442" s="52"/>
      <c r="T442" s="52"/>
      <c r="U442" s="52"/>
      <c r="V442" s="52"/>
      <c r="W442" s="52"/>
      <c r="X442" s="52"/>
      <c r="Y442" s="52"/>
      <c r="Z442" s="52"/>
      <c r="AA442" s="52"/>
      <c r="AB442" s="52"/>
      <c r="AC442" s="72"/>
      <c r="AD442" s="73"/>
      <c r="AE442" s="73"/>
    </row>
    <row r="443" spans="1:31" x14ac:dyDescent="0.25">
      <c r="A443" s="72"/>
      <c r="B443" s="52"/>
      <c r="C443" s="52"/>
      <c r="D443" s="52"/>
      <c r="E443" s="52"/>
      <c r="F443" s="52"/>
      <c r="G443" s="52"/>
      <c r="H443" s="52"/>
      <c r="I443" s="72"/>
      <c r="J443" s="52"/>
      <c r="K443" s="52"/>
      <c r="L443" s="52"/>
      <c r="M443" s="52"/>
      <c r="N443" s="52"/>
      <c r="O443" s="52"/>
      <c r="P443" s="52"/>
      <c r="Q443" s="52"/>
      <c r="R443" s="52"/>
      <c r="S443" s="52"/>
      <c r="T443" s="52"/>
      <c r="U443" s="52"/>
      <c r="V443" s="52"/>
      <c r="W443" s="52"/>
      <c r="X443" s="52"/>
      <c r="Y443" s="52"/>
      <c r="Z443" s="52"/>
      <c r="AA443" s="52"/>
      <c r="AB443" s="52"/>
      <c r="AC443" s="72"/>
      <c r="AD443" s="73"/>
      <c r="AE443" s="73"/>
    </row>
    <row r="444" spans="1:31" x14ac:dyDescent="0.25">
      <c r="A444" s="72"/>
      <c r="B444" s="52"/>
      <c r="C444" s="52"/>
      <c r="D444" s="52"/>
      <c r="E444" s="52"/>
      <c r="F444" s="52"/>
      <c r="G444" s="52"/>
      <c r="H444" s="52"/>
      <c r="I444" s="72"/>
      <c r="J444" s="52"/>
      <c r="K444" s="52"/>
      <c r="L444" s="52"/>
      <c r="M444" s="52"/>
      <c r="N444" s="52"/>
      <c r="O444" s="52"/>
      <c r="P444" s="52"/>
      <c r="Q444" s="52"/>
      <c r="R444" s="52"/>
      <c r="S444" s="52"/>
      <c r="T444" s="52"/>
      <c r="U444" s="52"/>
      <c r="V444" s="52"/>
      <c r="W444" s="52"/>
      <c r="X444" s="52"/>
      <c r="Y444" s="52"/>
      <c r="Z444" s="52"/>
      <c r="AA444" s="52"/>
      <c r="AB444" s="52"/>
      <c r="AC444" s="72"/>
      <c r="AD444" s="73"/>
      <c r="AE444" s="73"/>
    </row>
    <row r="445" spans="1:31" x14ac:dyDescent="0.25">
      <c r="A445" s="72"/>
      <c r="B445" s="52"/>
      <c r="C445" s="52"/>
      <c r="D445" s="52"/>
      <c r="E445" s="52"/>
      <c r="F445" s="52"/>
      <c r="G445" s="52"/>
      <c r="H445" s="52"/>
      <c r="I445" s="72"/>
      <c r="J445" s="52"/>
      <c r="K445" s="52"/>
      <c r="L445" s="52"/>
      <c r="M445" s="52"/>
      <c r="N445" s="52"/>
      <c r="O445" s="52"/>
      <c r="P445" s="52"/>
      <c r="Q445" s="52"/>
      <c r="R445" s="52"/>
      <c r="S445" s="52"/>
      <c r="T445" s="52"/>
      <c r="U445" s="52"/>
      <c r="V445" s="52"/>
      <c r="W445" s="52"/>
      <c r="X445" s="52"/>
      <c r="Y445" s="52"/>
      <c r="Z445" s="52"/>
      <c r="AA445" s="52"/>
      <c r="AB445" s="52"/>
      <c r="AC445" s="72"/>
      <c r="AD445" s="73"/>
      <c r="AE445" s="73"/>
    </row>
    <row r="446" spans="1:31" x14ac:dyDescent="0.25">
      <c r="A446" s="72"/>
      <c r="B446" s="52"/>
      <c r="C446" s="52"/>
      <c r="D446" s="52"/>
      <c r="E446" s="52"/>
      <c r="F446" s="52"/>
      <c r="G446" s="52"/>
      <c r="H446" s="52"/>
      <c r="I446" s="72"/>
      <c r="J446" s="52"/>
      <c r="K446" s="52"/>
      <c r="L446" s="52"/>
      <c r="M446" s="52"/>
      <c r="N446" s="52"/>
      <c r="O446" s="52"/>
      <c r="P446" s="52"/>
      <c r="Q446" s="52"/>
      <c r="R446" s="52"/>
      <c r="S446" s="52"/>
      <c r="T446" s="52"/>
      <c r="U446" s="52"/>
      <c r="V446" s="52"/>
      <c r="W446" s="52"/>
      <c r="X446" s="52"/>
      <c r="Y446" s="52"/>
      <c r="Z446" s="52"/>
      <c r="AA446" s="52"/>
      <c r="AB446" s="52"/>
      <c r="AC446" s="72"/>
      <c r="AD446" s="73"/>
      <c r="AE446" s="73"/>
    </row>
    <row r="447" spans="1:31" x14ac:dyDescent="0.25">
      <c r="A447" s="72"/>
      <c r="B447" s="52"/>
      <c r="C447" s="52"/>
      <c r="D447" s="52"/>
      <c r="E447" s="52"/>
      <c r="F447" s="52"/>
      <c r="G447" s="52"/>
      <c r="H447" s="52"/>
      <c r="I447" s="72"/>
      <c r="J447" s="52"/>
      <c r="K447" s="52"/>
      <c r="L447" s="52"/>
      <c r="M447" s="52"/>
      <c r="N447" s="52"/>
      <c r="O447" s="52"/>
      <c r="P447" s="52"/>
      <c r="Q447" s="52"/>
      <c r="R447" s="52"/>
      <c r="S447" s="52"/>
      <c r="T447" s="52"/>
      <c r="U447" s="52"/>
      <c r="V447" s="52"/>
      <c r="W447" s="52"/>
      <c r="X447" s="52"/>
      <c r="Y447" s="52"/>
      <c r="Z447" s="52"/>
      <c r="AA447" s="52"/>
      <c r="AB447" s="52"/>
      <c r="AC447" s="72"/>
      <c r="AD447" s="73"/>
      <c r="AE447" s="73"/>
    </row>
    <row r="448" spans="1:31" x14ac:dyDescent="0.25">
      <c r="A448" s="72"/>
      <c r="B448" s="52"/>
      <c r="C448" s="52"/>
      <c r="D448" s="52"/>
      <c r="E448" s="52"/>
      <c r="F448" s="52"/>
      <c r="G448" s="52"/>
      <c r="H448" s="52"/>
      <c r="I448" s="72"/>
      <c r="J448" s="52"/>
      <c r="K448" s="52"/>
      <c r="L448" s="52"/>
      <c r="M448" s="52"/>
      <c r="N448" s="52"/>
      <c r="O448" s="52"/>
      <c r="P448" s="52"/>
      <c r="Q448" s="52"/>
      <c r="R448" s="52"/>
      <c r="S448" s="52"/>
      <c r="T448" s="52"/>
      <c r="U448" s="52"/>
      <c r="V448" s="52"/>
      <c r="W448" s="52"/>
      <c r="X448" s="52"/>
      <c r="Y448" s="52"/>
      <c r="Z448" s="52"/>
      <c r="AA448" s="52"/>
      <c r="AB448" s="52"/>
      <c r="AC448" s="72"/>
      <c r="AD448" s="73"/>
      <c r="AE448" s="73"/>
    </row>
    <row r="449" spans="1:31" x14ac:dyDescent="0.25">
      <c r="A449" s="72"/>
      <c r="B449" s="52"/>
      <c r="C449" s="52"/>
      <c r="D449" s="52"/>
      <c r="E449" s="52"/>
      <c r="F449" s="52"/>
      <c r="G449" s="52"/>
      <c r="H449" s="52"/>
      <c r="I449" s="72"/>
      <c r="J449" s="52"/>
      <c r="K449" s="52"/>
      <c r="L449" s="52"/>
      <c r="M449" s="52"/>
      <c r="N449" s="52"/>
      <c r="O449" s="52"/>
      <c r="P449" s="52"/>
      <c r="Q449" s="52"/>
      <c r="R449" s="52"/>
      <c r="S449" s="52"/>
      <c r="T449" s="52"/>
      <c r="U449" s="52"/>
      <c r="V449" s="52"/>
      <c r="W449" s="52"/>
      <c r="X449" s="52"/>
      <c r="Y449" s="52"/>
      <c r="Z449" s="52"/>
      <c r="AA449" s="52"/>
      <c r="AB449" s="52"/>
      <c r="AC449" s="72"/>
      <c r="AD449" s="73"/>
      <c r="AE449" s="73"/>
    </row>
    <row r="450" spans="1:31" x14ac:dyDescent="0.25">
      <c r="A450" s="72"/>
      <c r="B450" s="52"/>
      <c r="C450" s="52"/>
      <c r="D450" s="52"/>
      <c r="E450" s="52"/>
      <c r="F450" s="52"/>
      <c r="G450" s="52"/>
      <c r="H450" s="52"/>
      <c r="I450" s="72"/>
      <c r="J450" s="52"/>
      <c r="K450" s="52"/>
      <c r="L450" s="52"/>
      <c r="M450" s="52"/>
      <c r="N450" s="52"/>
      <c r="O450" s="52"/>
      <c r="P450" s="52"/>
      <c r="Q450" s="52"/>
      <c r="R450" s="52"/>
      <c r="S450" s="52"/>
      <c r="T450" s="52"/>
      <c r="U450" s="52"/>
      <c r="V450" s="52"/>
      <c r="W450" s="52"/>
      <c r="X450" s="52"/>
      <c r="Y450" s="52"/>
      <c r="Z450" s="52"/>
      <c r="AA450" s="52"/>
      <c r="AB450" s="52"/>
      <c r="AC450" s="72"/>
      <c r="AD450" s="73"/>
      <c r="AE450" s="73"/>
    </row>
    <row r="451" spans="1:31" x14ac:dyDescent="0.25">
      <c r="A451" s="72"/>
      <c r="B451" s="52"/>
      <c r="C451" s="52"/>
      <c r="D451" s="52"/>
      <c r="E451" s="52"/>
      <c r="F451" s="52"/>
      <c r="G451" s="52"/>
      <c r="H451" s="52"/>
      <c r="I451" s="72"/>
      <c r="J451" s="52"/>
      <c r="K451" s="52"/>
      <c r="L451" s="52"/>
      <c r="M451" s="52"/>
      <c r="N451" s="52"/>
      <c r="O451" s="52"/>
      <c r="P451" s="52"/>
      <c r="Q451" s="52"/>
      <c r="R451" s="52"/>
      <c r="S451" s="52"/>
      <c r="T451" s="52"/>
      <c r="U451" s="52"/>
      <c r="V451" s="52"/>
      <c r="W451" s="52"/>
      <c r="X451" s="52"/>
      <c r="Y451" s="52"/>
      <c r="Z451" s="52"/>
      <c r="AA451" s="52"/>
      <c r="AB451" s="52"/>
      <c r="AC451" s="72"/>
      <c r="AD451" s="73"/>
      <c r="AE451" s="73"/>
    </row>
    <row r="452" spans="1:31" x14ac:dyDescent="0.25">
      <c r="A452" s="72"/>
      <c r="B452" s="52"/>
      <c r="C452" s="52"/>
      <c r="D452" s="52"/>
      <c r="E452" s="52"/>
      <c r="F452" s="52"/>
      <c r="G452" s="52"/>
      <c r="H452" s="52"/>
      <c r="I452" s="72"/>
      <c r="J452" s="52"/>
      <c r="K452" s="52"/>
      <c r="L452" s="52"/>
      <c r="M452" s="52"/>
      <c r="N452" s="52"/>
      <c r="O452" s="52"/>
      <c r="P452" s="52"/>
      <c r="Q452" s="52"/>
      <c r="R452" s="52"/>
      <c r="S452" s="52"/>
      <c r="T452" s="52"/>
      <c r="U452" s="52"/>
      <c r="V452" s="52"/>
      <c r="W452" s="52"/>
      <c r="X452" s="52"/>
      <c r="Y452" s="52"/>
      <c r="Z452" s="52"/>
      <c r="AA452" s="52"/>
      <c r="AB452" s="52"/>
      <c r="AC452" s="72"/>
      <c r="AD452" s="73"/>
      <c r="AE452" s="73"/>
    </row>
    <row r="453" spans="1:31" x14ac:dyDescent="0.25">
      <c r="A453" s="72"/>
      <c r="B453" s="52"/>
      <c r="C453" s="52"/>
      <c r="D453" s="52"/>
      <c r="E453" s="52"/>
      <c r="F453" s="52"/>
      <c r="G453" s="52"/>
      <c r="H453" s="52"/>
      <c r="I453" s="72"/>
      <c r="J453" s="52"/>
      <c r="K453" s="52"/>
      <c r="L453" s="52"/>
      <c r="M453" s="52"/>
      <c r="N453" s="52"/>
      <c r="O453" s="52"/>
      <c r="P453" s="52"/>
      <c r="Q453" s="52"/>
      <c r="R453" s="52"/>
      <c r="S453" s="52"/>
      <c r="T453" s="52"/>
      <c r="U453" s="52"/>
      <c r="V453" s="52"/>
      <c r="W453" s="52"/>
      <c r="X453" s="52"/>
      <c r="Y453" s="52"/>
      <c r="Z453" s="52"/>
      <c r="AA453" s="52"/>
      <c r="AB453" s="52"/>
      <c r="AC453" s="72"/>
      <c r="AD453" s="73"/>
      <c r="AE453" s="73"/>
    </row>
    <row r="454" spans="1:31" x14ac:dyDescent="0.25">
      <c r="A454" s="72"/>
      <c r="B454" s="52"/>
      <c r="C454" s="52"/>
      <c r="D454" s="52"/>
      <c r="E454" s="52"/>
      <c r="F454" s="52"/>
      <c r="G454" s="52"/>
      <c r="H454" s="52"/>
      <c r="I454" s="72"/>
      <c r="J454" s="52"/>
      <c r="K454" s="52"/>
      <c r="L454" s="52"/>
      <c r="M454" s="52"/>
      <c r="N454" s="52"/>
      <c r="O454" s="52"/>
      <c r="P454" s="52"/>
      <c r="Q454" s="52"/>
      <c r="R454" s="52"/>
      <c r="S454" s="52"/>
      <c r="T454" s="52"/>
      <c r="U454" s="52"/>
      <c r="V454" s="52"/>
      <c r="W454" s="52"/>
      <c r="X454" s="52"/>
      <c r="Y454" s="52"/>
      <c r="Z454" s="52"/>
      <c r="AA454" s="52"/>
      <c r="AB454" s="52"/>
      <c r="AC454" s="72"/>
      <c r="AD454" s="73"/>
      <c r="AE454" s="73"/>
    </row>
    <row r="455" spans="1:31" x14ac:dyDescent="0.25">
      <c r="A455" s="72"/>
      <c r="B455" s="52"/>
      <c r="C455" s="52"/>
      <c r="D455" s="52"/>
      <c r="E455" s="52"/>
      <c r="F455" s="52"/>
      <c r="G455" s="52"/>
      <c r="H455" s="52"/>
      <c r="I455" s="72"/>
      <c r="J455" s="52"/>
      <c r="K455" s="52"/>
      <c r="L455" s="52"/>
      <c r="M455" s="52"/>
      <c r="N455" s="52"/>
      <c r="O455" s="52"/>
      <c r="P455" s="52"/>
      <c r="Q455" s="52"/>
      <c r="R455" s="52"/>
      <c r="S455" s="52"/>
      <c r="T455" s="52"/>
      <c r="U455" s="52"/>
      <c r="V455" s="52"/>
      <c r="W455" s="52"/>
      <c r="X455" s="52"/>
      <c r="Y455" s="52"/>
      <c r="Z455" s="52"/>
      <c r="AA455" s="52"/>
      <c r="AB455" s="52"/>
      <c r="AC455" s="72"/>
      <c r="AD455" s="73"/>
      <c r="AE455" s="73"/>
    </row>
    <row r="456" spans="1:31" x14ac:dyDescent="0.25">
      <c r="A456" s="72"/>
      <c r="B456" s="52"/>
      <c r="C456" s="52"/>
      <c r="D456" s="52"/>
      <c r="E456" s="52"/>
      <c r="F456" s="52"/>
      <c r="G456" s="52"/>
      <c r="H456" s="52"/>
      <c r="I456" s="72"/>
      <c r="J456" s="52"/>
      <c r="K456" s="52"/>
      <c r="L456" s="52"/>
      <c r="M456" s="52"/>
      <c r="N456" s="52"/>
      <c r="O456" s="52"/>
      <c r="P456" s="52"/>
      <c r="Q456" s="52"/>
      <c r="R456" s="52"/>
      <c r="S456" s="52"/>
      <c r="T456" s="52"/>
      <c r="U456" s="52"/>
      <c r="V456" s="52"/>
      <c r="W456" s="52"/>
      <c r="X456" s="52"/>
      <c r="Y456" s="52"/>
      <c r="Z456" s="52"/>
      <c r="AA456" s="52"/>
      <c r="AB456" s="52"/>
      <c r="AC456" s="72"/>
      <c r="AD456" s="73"/>
      <c r="AE456" s="73"/>
    </row>
    <row r="457" spans="1:31" x14ac:dyDescent="0.25">
      <c r="A457" s="72"/>
      <c r="B457" s="52"/>
      <c r="C457" s="52"/>
      <c r="D457" s="52"/>
      <c r="E457" s="52"/>
      <c r="F457" s="52"/>
      <c r="G457" s="52"/>
      <c r="H457" s="52"/>
      <c r="I457" s="72"/>
      <c r="J457" s="52"/>
      <c r="K457" s="52"/>
      <c r="L457" s="52"/>
      <c r="M457" s="52"/>
      <c r="N457" s="52"/>
      <c r="O457" s="52"/>
      <c r="P457" s="52"/>
      <c r="Q457" s="52"/>
      <c r="R457" s="52"/>
      <c r="S457" s="52"/>
      <c r="T457" s="52"/>
      <c r="U457" s="52"/>
      <c r="V457" s="52"/>
      <c r="W457" s="52"/>
      <c r="X457" s="52"/>
      <c r="Y457" s="52"/>
      <c r="Z457" s="52"/>
      <c r="AA457" s="52"/>
      <c r="AB457" s="52"/>
      <c r="AC457" s="72"/>
      <c r="AD457" s="73"/>
      <c r="AE457" s="73"/>
    </row>
    <row r="458" spans="1:31" x14ac:dyDescent="0.25">
      <c r="A458" s="72"/>
      <c r="B458" s="52"/>
      <c r="C458" s="52"/>
      <c r="D458" s="52"/>
      <c r="E458" s="52"/>
      <c r="F458" s="52"/>
      <c r="G458" s="52"/>
      <c r="H458" s="52"/>
      <c r="I458" s="72"/>
      <c r="J458" s="52"/>
      <c r="K458" s="52"/>
      <c r="L458" s="52"/>
      <c r="M458" s="52"/>
      <c r="N458" s="52"/>
      <c r="O458" s="52"/>
      <c r="P458" s="52"/>
      <c r="Q458" s="52"/>
      <c r="R458" s="52"/>
      <c r="S458" s="52"/>
      <c r="T458" s="52"/>
      <c r="U458" s="52"/>
      <c r="V458" s="52"/>
      <c r="W458" s="52"/>
      <c r="X458" s="52"/>
      <c r="Y458" s="52"/>
      <c r="Z458" s="52"/>
      <c r="AA458" s="52"/>
      <c r="AB458" s="52"/>
      <c r="AC458" s="72"/>
      <c r="AD458" s="73"/>
      <c r="AE458" s="73"/>
    </row>
    <row r="459" spans="1:31" x14ac:dyDescent="0.25">
      <c r="A459" s="72"/>
      <c r="B459" s="52"/>
      <c r="C459" s="52"/>
      <c r="D459" s="52"/>
      <c r="E459" s="52"/>
      <c r="F459" s="52"/>
      <c r="G459" s="52"/>
      <c r="H459" s="52"/>
      <c r="I459" s="72"/>
      <c r="J459" s="52"/>
      <c r="K459" s="52"/>
      <c r="L459" s="52"/>
      <c r="M459" s="52"/>
      <c r="N459" s="52"/>
      <c r="O459" s="52"/>
      <c r="P459" s="52"/>
      <c r="Q459" s="52"/>
      <c r="R459" s="52"/>
      <c r="S459" s="52"/>
      <c r="T459" s="52"/>
      <c r="U459" s="52"/>
      <c r="V459" s="52"/>
      <c r="W459" s="52"/>
      <c r="X459" s="52"/>
      <c r="Y459" s="52"/>
      <c r="Z459" s="52"/>
      <c r="AA459" s="52"/>
      <c r="AB459" s="52"/>
      <c r="AC459" s="72"/>
      <c r="AD459" s="73"/>
      <c r="AE459" s="73"/>
    </row>
    <row r="460" spans="1:31" x14ac:dyDescent="0.25">
      <c r="A460" s="72"/>
      <c r="B460" s="52"/>
      <c r="C460" s="52"/>
      <c r="D460" s="52"/>
      <c r="E460" s="52"/>
      <c r="F460" s="52"/>
      <c r="G460" s="52"/>
      <c r="H460" s="52"/>
      <c r="I460" s="72"/>
      <c r="J460" s="52"/>
      <c r="K460" s="52"/>
      <c r="L460" s="52"/>
      <c r="M460" s="52"/>
      <c r="N460" s="52"/>
      <c r="O460" s="52"/>
      <c r="P460" s="52"/>
      <c r="Q460" s="52"/>
      <c r="R460" s="52"/>
      <c r="S460" s="52"/>
      <c r="T460" s="52"/>
      <c r="U460" s="52"/>
      <c r="V460" s="52"/>
      <c r="W460" s="52"/>
      <c r="X460" s="52"/>
      <c r="Y460" s="52"/>
      <c r="Z460" s="52"/>
      <c r="AA460" s="52"/>
      <c r="AB460" s="52"/>
      <c r="AC460" s="72"/>
      <c r="AD460" s="73"/>
      <c r="AE460" s="73"/>
    </row>
    <row r="461" spans="1:31" x14ac:dyDescent="0.25">
      <c r="A461" s="72"/>
      <c r="B461" s="52"/>
      <c r="C461" s="52"/>
      <c r="D461" s="52"/>
      <c r="E461" s="52"/>
      <c r="F461" s="52"/>
      <c r="G461" s="52"/>
      <c r="H461" s="52"/>
      <c r="I461" s="72"/>
      <c r="J461" s="52"/>
      <c r="K461" s="52"/>
      <c r="L461" s="52"/>
      <c r="M461" s="52"/>
      <c r="N461" s="52"/>
      <c r="O461" s="52"/>
      <c r="P461" s="52"/>
      <c r="Q461" s="52"/>
      <c r="R461" s="52"/>
      <c r="S461" s="52"/>
      <c r="T461" s="52"/>
      <c r="U461" s="52"/>
      <c r="V461" s="52"/>
      <c r="W461" s="52"/>
      <c r="X461" s="52"/>
      <c r="Y461" s="52"/>
      <c r="Z461" s="52"/>
      <c r="AA461" s="52"/>
      <c r="AB461" s="52"/>
      <c r="AC461" s="72"/>
      <c r="AD461" s="73"/>
      <c r="AE461" s="73"/>
    </row>
    <row r="462" spans="1:31" x14ac:dyDescent="0.25">
      <c r="A462" s="72"/>
      <c r="B462" s="52"/>
      <c r="C462" s="52"/>
      <c r="D462" s="52"/>
      <c r="E462" s="52"/>
      <c r="F462" s="52"/>
      <c r="G462" s="52"/>
      <c r="H462" s="52"/>
      <c r="I462" s="72"/>
      <c r="J462" s="52"/>
      <c r="K462" s="52"/>
      <c r="L462" s="52"/>
      <c r="M462" s="52"/>
      <c r="N462" s="52"/>
      <c r="O462" s="52"/>
      <c r="P462" s="52"/>
      <c r="Q462" s="52"/>
      <c r="R462" s="52"/>
      <c r="S462" s="52"/>
      <c r="T462" s="52"/>
      <c r="U462" s="52"/>
      <c r="V462" s="52"/>
      <c r="W462" s="52"/>
      <c r="X462" s="52"/>
      <c r="Y462" s="52"/>
      <c r="Z462" s="52"/>
      <c r="AA462" s="52"/>
      <c r="AB462" s="52"/>
      <c r="AC462" s="72"/>
      <c r="AD462" s="73"/>
      <c r="AE462" s="73"/>
    </row>
    <row r="463" spans="1:31" x14ac:dyDescent="0.25">
      <c r="A463" s="72"/>
      <c r="B463" s="52"/>
      <c r="C463" s="52"/>
      <c r="D463" s="52"/>
      <c r="E463" s="52"/>
      <c r="F463" s="52"/>
      <c r="G463" s="52"/>
      <c r="H463" s="52"/>
      <c r="I463" s="72"/>
      <c r="J463" s="52"/>
      <c r="K463" s="52"/>
      <c r="L463" s="52"/>
      <c r="M463" s="52"/>
      <c r="N463" s="52"/>
      <c r="O463" s="52"/>
      <c r="P463" s="52"/>
      <c r="Q463" s="52"/>
      <c r="R463" s="52"/>
      <c r="S463" s="52"/>
      <c r="T463" s="52"/>
      <c r="U463" s="52"/>
      <c r="V463" s="52"/>
      <c r="W463" s="52"/>
      <c r="X463" s="52"/>
      <c r="Y463" s="52"/>
      <c r="Z463" s="52"/>
      <c r="AA463" s="52"/>
      <c r="AB463" s="52"/>
      <c r="AC463" s="72"/>
      <c r="AD463" s="73"/>
      <c r="AE463" s="73"/>
    </row>
    <row r="464" spans="1:31" x14ac:dyDescent="0.25">
      <c r="A464" s="72"/>
      <c r="B464" s="52"/>
      <c r="C464" s="52"/>
      <c r="D464" s="52"/>
      <c r="E464" s="52"/>
      <c r="F464" s="52"/>
      <c r="G464" s="52"/>
      <c r="H464" s="52"/>
      <c r="I464" s="72"/>
      <c r="J464" s="52"/>
      <c r="K464" s="52"/>
      <c r="L464" s="52"/>
      <c r="M464" s="52"/>
      <c r="N464" s="52"/>
      <c r="O464" s="52"/>
      <c r="P464" s="52"/>
      <c r="Q464" s="52"/>
      <c r="R464" s="52"/>
      <c r="S464" s="52"/>
      <c r="T464" s="52"/>
      <c r="U464" s="52"/>
      <c r="V464" s="52"/>
      <c r="W464" s="52"/>
      <c r="X464" s="52"/>
      <c r="Y464" s="52"/>
      <c r="Z464" s="52"/>
      <c r="AA464" s="52"/>
      <c r="AB464" s="52"/>
      <c r="AC464" s="72"/>
      <c r="AD464" s="73"/>
      <c r="AE464" s="73"/>
    </row>
    <row r="465" spans="1:31" x14ac:dyDescent="0.25">
      <c r="A465" s="72"/>
      <c r="B465" s="52"/>
      <c r="C465" s="52"/>
      <c r="D465" s="52"/>
      <c r="E465" s="52"/>
      <c r="F465" s="52"/>
      <c r="G465" s="52"/>
      <c r="H465" s="52"/>
      <c r="I465" s="72"/>
      <c r="J465" s="52"/>
      <c r="K465" s="52"/>
      <c r="L465" s="52"/>
      <c r="M465" s="52"/>
      <c r="N465" s="52"/>
      <c r="O465" s="52"/>
      <c r="P465" s="52"/>
      <c r="Q465" s="52"/>
      <c r="R465" s="52"/>
      <c r="S465" s="52"/>
      <c r="T465" s="52"/>
      <c r="U465" s="52"/>
      <c r="V465" s="52"/>
      <c r="W465" s="52"/>
      <c r="X465" s="52"/>
      <c r="Y465" s="52"/>
      <c r="Z465" s="52"/>
      <c r="AA465" s="52"/>
      <c r="AB465" s="52"/>
      <c r="AC465" s="72"/>
      <c r="AD465" s="73"/>
      <c r="AE465" s="73"/>
    </row>
    <row r="466" spans="1:31" x14ac:dyDescent="0.25">
      <c r="A466" s="72"/>
      <c r="B466" s="52"/>
      <c r="C466" s="52"/>
      <c r="D466" s="52"/>
      <c r="E466" s="52"/>
      <c r="F466" s="52"/>
      <c r="G466" s="52"/>
      <c r="H466" s="52"/>
      <c r="I466" s="72"/>
      <c r="J466" s="52"/>
      <c r="K466" s="52"/>
      <c r="L466" s="52"/>
      <c r="M466" s="52"/>
      <c r="N466" s="52"/>
      <c r="O466" s="52"/>
      <c r="P466" s="52"/>
      <c r="Q466" s="52"/>
      <c r="R466" s="52"/>
      <c r="S466" s="52"/>
      <c r="T466" s="52"/>
      <c r="U466" s="52"/>
      <c r="V466" s="52"/>
      <c r="W466" s="52"/>
      <c r="X466" s="52"/>
      <c r="Y466" s="52"/>
      <c r="Z466" s="52"/>
      <c r="AA466" s="52"/>
      <c r="AB466" s="52"/>
      <c r="AC466" s="72"/>
      <c r="AD466" s="73"/>
      <c r="AE466" s="73"/>
    </row>
    <row r="467" spans="1:31" x14ac:dyDescent="0.25">
      <c r="A467" s="72"/>
      <c r="B467" s="52"/>
      <c r="C467" s="52"/>
      <c r="D467" s="52"/>
      <c r="E467" s="52"/>
      <c r="F467" s="52"/>
      <c r="G467" s="52"/>
      <c r="H467" s="52"/>
      <c r="I467" s="72"/>
      <c r="J467" s="52"/>
      <c r="K467" s="52"/>
      <c r="L467" s="52"/>
      <c r="M467" s="52"/>
      <c r="N467" s="52"/>
      <c r="O467" s="52"/>
      <c r="P467" s="52"/>
      <c r="Q467" s="52"/>
      <c r="R467" s="52"/>
      <c r="S467" s="52"/>
      <c r="T467" s="52"/>
      <c r="U467" s="52"/>
      <c r="V467" s="52"/>
      <c r="W467" s="52"/>
      <c r="X467" s="52"/>
      <c r="Y467" s="52"/>
      <c r="Z467" s="52"/>
      <c r="AA467" s="52"/>
      <c r="AB467" s="52"/>
      <c r="AC467" s="72"/>
      <c r="AD467" s="73"/>
      <c r="AE467" s="73"/>
    </row>
    <row r="468" spans="1:31" x14ac:dyDescent="0.25">
      <c r="A468" s="72"/>
      <c r="B468" s="52"/>
      <c r="C468" s="52"/>
      <c r="D468" s="52"/>
      <c r="E468" s="52"/>
      <c r="F468" s="52"/>
      <c r="G468" s="52"/>
      <c r="H468" s="52"/>
      <c r="I468" s="72"/>
      <c r="J468" s="52"/>
      <c r="K468" s="52"/>
      <c r="L468" s="52"/>
      <c r="M468" s="52"/>
      <c r="N468" s="52"/>
      <c r="O468" s="52"/>
      <c r="P468" s="52"/>
      <c r="Q468" s="52"/>
      <c r="R468" s="52"/>
      <c r="S468" s="52"/>
      <c r="T468" s="52"/>
      <c r="U468" s="52"/>
      <c r="V468" s="52"/>
      <c r="W468" s="52"/>
      <c r="X468" s="52"/>
      <c r="Y468" s="52"/>
      <c r="Z468" s="52"/>
      <c r="AA468" s="52"/>
      <c r="AB468" s="52"/>
      <c r="AC468" s="72"/>
      <c r="AD468" s="73"/>
      <c r="AE468" s="73"/>
    </row>
    <row r="469" spans="1:31" x14ac:dyDescent="0.25">
      <c r="A469" s="72"/>
      <c r="B469" s="52"/>
      <c r="C469" s="52"/>
      <c r="D469" s="52"/>
      <c r="E469" s="52"/>
      <c r="F469" s="52"/>
      <c r="G469" s="52"/>
      <c r="H469" s="52"/>
      <c r="I469" s="72"/>
      <c r="J469" s="52"/>
      <c r="K469" s="52"/>
      <c r="L469" s="52"/>
      <c r="M469" s="52"/>
      <c r="N469" s="52"/>
      <c r="O469" s="52"/>
      <c r="P469" s="52"/>
      <c r="Q469" s="52"/>
      <c r="R469" s="52"/>
      <c r="S469" s="52"/>
      <c r="T469" s="52"/>
      <c r="U469" s="52"/>
      <c r="V469" s="52"/>
      <c r="W469" s="52"/>
      <c r="X469" s="52"/>
      <c r="Y469" s="52"/>
      <c r="Z469" s="52"/>
      <c r="AA469" s="52"/>
      <c r="AB469" s="52"/>
      <c r="AC469" s="72"/>
      <c r="AD469" s="73"/>
      <c r="AE469" s="73"/>
    </row>
    <row r="470" spans="1:31" x14ac:dyDescent="0.25">
      <c r="A470" s="72"/>
      <c r="B470" s="52"/>
      <c r="C470" s="52"/>
      <c r="D470" s="52"/>
      <c r="E470" s="52"/>
      <c r="F470" s="52"/>
      <c r="G470" s="52"/>
      <c r="H470" s="52"/>
      <c r="I470" s="72"/>
      <c r="J470" s="52"/>
      <c r="K470" s="52"/>
      <c r="L470" s="52"/>
      <c r="M470" s="52"/>
      <c r="N470" s="52"/>
      <c r="O470" s="52"/>
      <c r="P470" s="52"/>
      <c r="Q470" s="52"/>
      <c r="R470" s="52"/>
      <c r="S470" s="52"/>
      <c r="T470" s="52"/>
      <c r="U470" s="52"/>
      <c r="V470" s="52"/>
      <c r="W470" s="52"/>
      <c r="X470" s="52"/>
      <c r="Y470" s="52"/>
      <c r="Z470" s="52"/>
      <c r="AA470" s="52"/>
      <c r="AB470" s="52"/>
      <c r="AC470" s="72"/>
      <c r="AD470" s="73"/>
      <c r="AE470" s="73"/>
    </row>
    <row r="471" spans="1:31" x14ac:dyDescent="0.25">
      <c r="A471" s="72"/>
      <c r="B471" s="52"/>
      <c r="C471" s="52"/>
      <c r="D471" s="52"/>
      <c r="E471" s="52"/>
      <c r="F471" s="52"/>
      <c r="G471" s="52"/>
      <c r="H471" s="52"/>
      <c r="I471" s="72"/>
      <c r="J471" s="52"/>
      <c r="K471" s="52"/>
      <c r="L471" s="52"/>
      <c r="M471" s="52"/>
      <c r="N471" s="52"/>
      <c r="O471" s="52"/>
      <c r="P471" s="52"/>
      <c r="Q471" s="52"/>
      <c r="R471" s="52"/>
      <c r="S471" s="52"/>
      <c r="T471" s="52"/>
      <c r="U471" s="52"/>
      <c r="V471" s="52"/>
      <c r="W471" s="52"/>
      <c r="X471" s="52"/>
      <c r="Y471" s="52"/>
      <c r="Z471" s="52"/>
      <c r="AA471" s="52"/>
      <c r="AB471" s="52"/>
      <c r="AC471" s="72"/>
      <c r="AD471" s="73"/>
      <c r="AE471" s="73"/>
    </row>
    <row r="472" spans="1:31" x14ac:dyDescent="0.25">
      <c r="A472" s="72"/>
      <c r="B472" s="52"/>
      <c r="C472" s="52"/>
      <c r="D472" s="52"/>
      <c r="E472" s="52"/>
      <c r="F472" s="52"/>
      <c r="G472" s="52"/>
      <c r="H472" s="52"/>
      <c r="I472" s="72"/>
      <c r="J472" s="52"/>
      <c r="K472" s="52"/>
      <c r="L472" s="52"/>
      <c r="M472" s="52"/>
      <c r="N472" s="52"/>
      <c r="O472" s="52"/>
      <c r="P472" s="52"/>
      <c r="Q472" s="52"/>
      <c r="R472" s="52"/>
      <c r="S472" s="52"/>
      <c r="T472" s="52"/>
      <c r="U472" s="52"/>
      <c r="V472" s="52"/>
      <c r="W472" s="52"/>
      <c r="X472" s="52"/>
      <c r="Y472" s="52"/>
      <c r="Z472" s="52"/>
      <c r="AA472" s="52"/>
      <c r="AB472" s="52"/>
      <c r="AC472" s="72"/>
      <c r="AD472" s="73"/>
      <c r="AE472" s="73"/>
    </row>
    <row r="473" spans="1:31" x14ac:dyDescent="0.25">
      <c r="A473" s="72"/>
      <c r="B473" s="52"/>
      <c r="C473" s="52"/>
      <c r="D473" s="52"/>
      <c r="E473" s="52"/>
      <c r="F473" s="52"/>
      <c r="G473" s="52"/>
      <c r="H473" s="52"/>
      <c r="I473" s="72"/>
      <c r="J473" s="52"/>
      <c r="K473" s="52"/>
      <c r="L473" s="52"/>
      <c r="M473" s="52"/>
      <c r="N473" s="52"/>
      <c r="O473" s="52"/>
      <c r="P473" s="52"/>
      <c r="Q473" s="52"/>
      <c r="R473" s="52"/>
      <c r="S473" s="52"/>
      <c r="T473" s="52"/>
      <c r="U473" s="52"/>
      <c r="V473" s="52"/>
      <c r="W473" s="52"/>
      <c r="X473" s="52"/>
      <c r="Y473" s="52"/>
      <c r="Z473" s="52"/>
      <c r="AA473" s="52"/>
      <c r="AB473" s="52"/>
      <c r="AC473" s="72"/>
      <c r="AD473" s="73"/>
      <c r="AE473" s="73"/>
    </row>
    <row r="474" spans="1:31" x14ac:dyDescent="0.25">
      <c r="A474" s="72"/>
      <c r="B474" s="52"/>
      <c r="C474" s="52"/>
      <c r="D474" s="52"/>
      <c r="E474" s="52"/>
      <c r="F474" s="52"/>
      <c r="G474" s="52"/>
      <c r="H474" s="52"/>
      <c r="I474" s="72"/>
      <c r="J474" s="52"/>
      <c r="K474" s="52"/>
      <c r="L474" s="52"/>
      <c r="M474" s="52"/>
      <c r="N474" s="52"/>
      <c r="O474" s="52"/>
      <c r="P474" s="52"/>
      <c r="Q474" s="52"/>
      <c r="R474" s="52"/>
      <c r="S474" s="52"/>
      <c r="T474" s="52"/>
      <c r="U474" s="52"/>
      <c r="V474" s="52"/>
      <c r="W474" s="52"/>
      <c r="X474" s="52"/>
      <c r="Y474" s="52"/>
      <c r="Z474" s="52"/>
      <c r="AA474" s="52"/>
      <c r="AB474" s="52"/>
      <c r="AC474" s="72"/>
      <c r="AD474" s="73"/>
      <c r="AE474" s="73"/>
    </row>
    <row r="475" spans="1:31" x14ac:dyDescent="0.25">
      <c r="A475" s="72"/>
      <c r="B475" s="52"/>
      <c r="C475" s="52"/>
      <c r="D475" s="52"/>
      <c r="E475" s="52"/>
      <c r="F475" s="52"/>
      <c r="G475" s="52"/>
      <c r="H475" s="52"/>
      <c r="I475" s="72"/>
      <c r="J475" s="52"/>
      <c r="K475" s="52"/>
      <c r="L475" s="52"/>
      <c r="M475" s="52"/>
      <c r="N475" s="52"/>
      <c r="O475" s="52"/>
      <c r="P475" s="52"/>
      <c r="Q475" s="52"/>
      <c r="R475" s="52"/>
      <c r="S475" s="52"/>
      <c r="T475" s="52"/>
      <c r="U475" s="52"/>
      <c r="V475" s="52"/>
      <c r="W475" s="52"/>
      <c r="X475" s="52"/>
      <c r="Y475" s="52"/>
      <c r="Z475" s="52"/>
      <c r="AA475" s="52"/>
      <c r="AB475" s="52"/>
      <c r="AC475" s="72"/>
      <c r="AD475" s="73"/>
      <c r="AE475" s="73"/>
    </row>
    <row r="476" spans="1:31" x14ac:dyDescent="0.25">
      <c r="A476" s="72"/>
      <c r="B476" s="52"/>
      <c r="C476" s="52"/>
      <c r="D476" s="52"/>
      <c r="E476" s="52"/>
      <c r="F476" s="52"/>
      <c r="G476" s="52"/>
      <c r="H476" s="52"/>
      <c r="I476" s="72"/>
      <c r="J476" s="52"/>
      <c r="K476" s="52"/>
      <c r="L476" s="52"/>
      <c r="M476" s="52"/>
      <c r="N476" s="52"/>
      <c r="O476" s="52"/>
      <c r="P476" s="52"/>
      <c r="Q476" s="52"/>
      <c r="R476" s="52"/>
      <c r="S476" s="52"/>
      <c r="T476" s="52"/>
      <c r="U476" s="52"/>
      <c r="V476" s="52"/>
      <c r="W476" s="52"/>
      <c r="X476" s="52"/>
      <c r="Y476" s="52"/>
      <c r="Z476" s="52"/>
      <c r="AA476" s="52"/>
      <c r="AB476" s="52"/>
      <c r="AC476" s="72"/>
      <c r="AD476" s="73"/>
      <c r="AE476" s="73"/>
    </row>
    <row r="477" spans="1:31" x14ac:dyDescent="0.25">
      <c r="A477" s="72"/>
      <c r="B477" s="52"/>
      <c r="C477" s="52"/>
      <c r="D477" s="52"/>
      <c r="E477" s="52"/>
      <c r="F477" s="52"/>
      <c r="G477" s="52"/>
      <c r="H477" s="52"/>
      <c r="I477" s="72"/>
      <c r="J477" s="52"/>
      <c r="K477" s="52"/>
      <c r="L477" s="52"/>
      <c r="M477" s="52"/>
      <c r="N477" s="52"/>
      <c r="O477" s="52"/>
      <c r="P477" s="52"/>
      <c r="Q477" s="52"/>
      <c r="R477" s="52"/>
      <c r="S477" s="52"/>
      <c r="T477" s="52"/>
      <c r="U477" s="52"/>
      <c r="V477" s="52"/>
      <c r="W477" s="52"/>
      <c r="X477" s="52"/>
      <c r="Y477" s="52"/>
      <c r="Z477" s="52"/>
      <c r="AA477" s="52"/>
      <c r="AB477" s="52"/>
      <c r="AC477" s="72"/>
      <c r="AD477" s="73"/>
      <c r="AE477" s="73"/>
    </row>
    <row r="478" spans="1:31" x14ac:dyDescent="0.25">
      <c r="A478" s="72"/>
      <c r="B478" s="52"/>
      <c r="C478" s="52"/>
      <c r="D478" s="52"/>
      <c r="E478" s="52"/>
      <c r="F478" s="52"/>
      <c r="G478" s="52"/>
      <c r="H478" s="52"/>
      <c r="I478" s="72"/>
      <c r="J478" s="52"/>
      <c r="K478" s="52"/>
      <c r="L478" s="52"/>
      <c r="M478" s="52"/>
      <c r="N478" s="52"/>
      <c r="O478" s="52"/>
      <c r="P478" s="52"/>
      <c r="Q478" s="52"/>
      <c r="R478" s="52"/>
      <c r="S478" s="52"/>
      <c r="T478" s="52"/>
      <c r="U478" s="52"/>
      <c r="V478" s="52"/>
      <c r="W478" s="52"/>
      <c r="X478" s="52"/>
      <c r="Y478" s="52"/>
      <c r="Z478" s="52"/>
      <c r="AA478" s="52"/>
      <c r="AB478" s="52"/>
      <c r="AC478" s="72"/>
      <c r="AD478" s="73"/>
      <c r="AE478" s="73"/>
    </row>
    <row r="479" spans="1:31" x14ac:dyDescent="0.25">
      <c r="A479" s="72"/>
      <c r="B479" s="52"/>
      <c r="C479" s="52"/>
      <c r="D479" s="52"/>
      <c r="E479" s="52"/>
      <c r="F479" s="52"/>
      <c r="G479" s="52"/>
      <c r="H479" s="52"/>
      <c r="I479" s="72"/>
      <c r="J479" s="52"/>
      <c r="K479" s="52"/>
      <c r="L479" s="52"/>
      <c r="M479" s="52"/>
      <c r="N479" s="52"/>
      <c r="O479" s="52"/>
      <c r="P479" s="52"/>
      <c r="Q479" s="52"/>
      <c r="R479" s="52"/>
      <c r="S479" s="52"/>
      <c r="T479" s="52"/>
      <c r="U479" s="52"/>
      <c r="V479" s="52"/>
      <c r="W479" s="52"/>
      <c r="X479" s="52"/>
      <c r="Y479" s="52"/>
      <c r="Z479" s="52"/>
      <c r="AA479" s="52"/>
      <c r="AB479" s="52"/>
      <c r="AC479" s="72"/>
      <c r="AD479" s="73"/>
      <c r="AE479" s="73"/>
    </row>
    <row r="480" spans="1:31" x14ac:dyDescent="0.25">
      <c r="A480" s="72"/>
      <c r="B480" s="52"/>
      <c r="C480" s="52"/>
      <c r="D480" s="52"/>
      <c r="E480" s="52"/>
      <c r="F480" s="52"/>
      <c r="G480" s="52"/>
      <c r="H480" s="52"/>
      <c r="I480" s="72"/>
      <c r="J480" s="52"/>
      <c r="K480" s="52"/>
      <c r="L480" s="52"/>
      <c r="M480" s="52"/>
      <c r="N480" s="52"/>
      <c r="O480" s="52"/>
      <c r="P480" s="52"/>
      <c r="Q480" s="52"/>
      <c r="R480" s="52"/>
      <c r="S480" s="52"/>
      <c r="T480" s="52"/>
      <c r="U480" s="52"/>
      <c r="V480" s="52"/>
      <c r="W480" s="52"/>
      <c r="X480" s="52"/>
      <c r="Y480" s="52"/>
      <c r="Z480" s="52"/>
      <c r="AA480" s="52"/>
      <c r="AB480" s="52"/>
      <c r="AC480" s="72"/>
      <c r="AD480" s="73"/>
      <c r="AE480" s="73"/>
    </row>
    <row r="481" spans="1:31" x14ac:dyDescent="0.25">
      <c r="A481" s="72"/>
      <c r="B481" s="52"/>
      <c r="C481" s="52"/>
      <c r="D481" s="52"/>
      <c r="E481" s="52"/>
      <c r="F481" s="52"/>
      <c r="G481" s="52"/>
      <c r="H481" s="52"/>
      <c r="I481" s="72"/>
      <c r="J481" s="52"/>
      <c r="K481" s="52"/>
      <c r="L481" s="52"/>
      <c r="M481" s="52"/>
      <c r="N481" s="52"/>
      <c r="O481" s="52"/>
      <c r="P481" s="52"/>
      <c r="Q481" s="52"/>
      <c r="R481" s="52"/>
      <c r="S481" s="52"/>
      <c r="T481" s="52"/>
      <c r="U481" s="52"/>
      <c r="V481" s="52"/>
      <c r="W481" s="52"/>
      <c r="X481" s="52"/>
      <c r="Y481" s="52"/>
      <c r="Z481" s="52"/>
      <c r="AA481" s="52"/>
      <c r="AB481" s="52"/>
      <c r="AC481" s="72"/>
      <c r="AD481" s="73"/>
      <c r="AE481" s="73"/>
    </row>
    <row r="482" spans="1:31" x14ac:dyDescent="0.25">
      <c r="A482" s="72"/>
      <c r="B482" s="52"/>
      <c r="C482" s="52"/>
      <c r="D482" s="52"/>
      <c r="E482" s="52"/>
      <c r="F482" s="52"/>
      <c r="G482" s="52"/>
      <c r="H482" s="52"/>
      <c r="I482" s="72"/>
      <c r="J482" s="52"/>
      <c r="K482" s="52"/>
      <c r="L482" s="52"/>
      <c r="M482" s="52"/>
      <c r="N482" s="52"/>
      <c r="O482" s="52"/>
      <c r="P482" s="52"/>
      <c r="Q482" s="52"/>
      <c r="R482" s="52"/>
      <c r="S482" s="52"/>
      <c r="T482" s="52"/>
      <c r="U482" s="52"/>
      <c r="V482" s="52"/>
      <c r="W482" s="52"/>
      <c r="X482" s="52"/>
      <c r="Y482" s="52"/>
      <c r="Z482" s="52"/>
      <c r="AA482" s="52"/>
      <c r="AB482" s="52"/>
      <c r="AC482" s="72"/>
      <c r="AD482" s="73"/>
      <c r="AE482" s="73"/>
    </row>
    <row r="483" spans="1:31" x14ac:dyDescent="0.25">
      <c r="A483" s="72"/>
      <c r="B483" s="52"/>
      <c r="C483" s="52"/>
      <c r="D483" s="52"/>
      <c r="E483" s="52"/>
      <c r="F483" s="52"/>
      <c r="G483" s="52"/>
      <c r="H483" s="52"/>
      <c r="I483" s="72"/>
      <c r="J483" s="52"/>
      <c r="K483" s="52"/>
      <c r="L483" s="52"/>
      <c r="M483" s="52"/>
      <c r="N483" s="52"/>
      <c r="O483" s="52"/>
      <c r="P483" s="52"/>
      <c r="Q483" s="52"/>
      <c r="R483" s="52"/>
      <c r="S483" s="52"/>
      <c r="T483" s="52"/>
      <c r="U483" s="52"/>
      <c r="V483" s="52"/>
      <c r="W483" s="52"/>
      <c r="X483" s="52"/>
      <c r="Y483" s="52"/>
      <c r="Z483" s="52"/>
      <c r="AA483" s="52"/>
      <c r="AB483" s="52"/>
      <c r="AC483" s="72"/>
      <c r="AD483" s="73"/>
      <c r="AE483" s="73"/>
    </row>
    <row r="484" spans="1:31" x14ac:dyDescent="0.25">
      <c r="A484" s="72"/>
      <c r="B484" s="52"/>
      <c r="C484" s="52"/>
      <c r="D484" s="52"/>
      <c r="E484" s="52"/>
      <c r="F484" s="52"/>
      <c r="G484" s="52"/>
      <c r="H484" s="52"/>
      <c r="I484" s="72"/>
      <c r="J484" s="52"/>
      <c r="K484" s="52"/>
      <c r="L484" s="52"/>
      <c r="M484" s="52"/>
      <c r="N484" s="52"/>
      <c r="O484" s="52"/>
      <c r="P484" s="52"/>
      <c r="Q484" s="52"/>
      <c r="R484" s="52"/>
      <c r="S484" s="52"/>
      <c r="T484" s="52"/>
      <c r="U484" s="52"/>
      <c r="V484" s="52"/>
      <c r="W484" s="52"/>
      <c r="X484" s="52"/>
      <c r="Y484" s="52"/>
      <c r="Z484" s="52"/>
      <c r="AA484" s="52"/>
      <c r="AB484" s="52"/>
      <c r="AC484" s="72"/>
      <c r="AD484" s="73"/>
      <c r="AE484" s="73"/>
    </row>
    <row r="485" spans="1:31" x14ac:dyDescent="0.25">
      <c r="A485" s="72"/>
      <c r="B485" s="52"/>
      <c r="C485" s="52"/>
      <c r="D485" s="52"/>
      <c r="E485" s="52"/>
      <c r="F485" s="52"/>
      <c r="G485" s="52"/>
      <c r="H485" s="52"/>
      <c r="I485" s="72"/>
      <c r="J485" s="52"/>
      <c r="K485" s="52"/>
      <c r="L485" s="52"/>
      <c r="M485" s="52"/>
      <c r="N485" s="52"/>
      <c r="O485" s="52"/>
      <c r="P485" s="52"/>
      <c r="Q485" s="52"/>
      <c r="R485" s="52"/>
      <c r="S485" s="52"/>
      <c r="T485" s="52"/>
      <c r="U485" s="52"/>
      <c r="V485" s="52"/>
      <c r="W485" s="52"/>
      <c r="X485" s="52"/>
      <c r="Y485" s="52"/>
      <c r="Z485" s="52"/>
      <c r="AA485" s="52"/>
      <c r="AB485" s="52"/>
      <c r="AC485" s="72"/>
      <c r="AD485" s="73"/>
      <c r="AE485" s="73"/>
    </row>
    <row r="486" spans="1:31" x14ac:dyDescent="0.25">
      <c r="A486" s="72"/>
      <c r="B486" s="52"/>
      <c r="C486" s="52"/>
      <c r="D486" s="52"/>
      <c r="E486" s="52"/>
      <c r="F486" s="52"/>
      <c r="G486" s="52"/>
      <c r="H486" s="52"/>
      <c r="I486" s="72"/>
      <c r="J486" s="52"/>
      <c r="K486" s="52"/>
      <c r="L486" s="52"/>
      <c r="M486" s="52"/>
      <c r="N486" s="52"/>
      <c r="O486" s="52"/>
      <c r="P486" s="52"/>
      <c r="Q486" s="52"/>
      <c r="R486" s="52"/>
      <c r="S486" s="52"/>
      <c r="T486" s="52"/>
      <c r="U486" s="52"/>
      <c r="V486" s="52"/>
      <c r="W486" s="52"/>
      <c r="X486" s="52"/>
      <c r="Y486" s="52"/>
      <c r="Z486" s="52"/>
      <c r="AA486" s="52"/>
      <c r="AB486" s="52"/>
      <c r="AC486" s="72"/>
      <c r="AD486" s="73"/>
      <c r="AE486" s="73"/>
    </row>
    <row r="487" spans="1:31" x14ac:dyDescent="0.25">
      <c r="A487" s="72"/>
      <c r="B487" s="52"/>
      <c r="C487" s="52"/>
      <c r="D487" s="52"/>
      <c r="E487" s="52"/>
      <c r="F487" s="52"/>
      <c r="G487" s="52"/>
      <c r="H487" s="52"/>
      <c r="I487" s="72"/>
      <c r="J487" s="52"/>
      <c r="K487" s="52"/>
      <c r="L487" s="52"/>
      <c r="M487" s="52"/>
      <c r="N487" s="52"/>
      <c r="O487" s="52"/>
      <c r="P487" s="52"/>
      <c r="Q487" s="52"/>
      <c r="R487" s="52"/>
      <c r="S487" s="52"/>
      <c r="T487" s="52"/>
      <c r="U487" s="52"/>
      <c r="V487" s="52"/>
      <c r="W487" s="52"/>
      <c r="X487" s="52"/>
      <c r="Y487" s="52"/>
      <c r="Z487" s="52"/>
      <c r="AA487" s="52"/>
      <c r="AB487" s="52"/>
      <c r="AC487" s="72"/>
      <c r="AD487" s="73"/>
      <c r="AE487" s="73"/>
    </row>
    <row r="488" spans="1:31" x14ac:dyDescent="0.25">
      <c r="A488" s="72"/>
      <c r="B488" s="52"/>
      <c r="C488" s="52"/>
      <c r="D488" s="52"/>
      <c r="E488" s="52"/>
      <c r="F488" s="52"/>
      <c r="G488" s="52"/>
      <c r="H488" s="52"/>
      <c r="I488" s="72"/>
      <c r="J488" s="52"/>
      <c r="K488" s="52"/>
      <c r="L488" s="52"/>
      <c r="M488" s="52"/>
      <c r="N488" s="52"/>
      <c r="O488" s="52"/>
      <c r="P488" s="52"/>
      <c r="Q488" s="52"/>
      <c r="R488" s="52"/>
      <c r="S488" s="52"/>
      <c r="T488" s="52"/>
      <c r="U488" s="52"/>
      <c r="V488" s="52"/>
      <c r="W488" s="52"/>
      <c r="X488" s="52"/>
      <c r="Y488" s="52"/>
      <c r="Z488" s="52"/>
      <c r="AA488" s="52"/>
      <c r="AB488" s="52"/>
      <c r="AC488" s="72"/>
      <c r="AD488" s="73"/>
      <c r="AE488" s="73"/>
    </row>
    <row r="489" spans="1:31" x14ac:dyDescent="0.25">
      <c r="A489" s="72"/>
      <c r="B489" s="52"/>
      <c r="C489" s="52"/>
      <c r="D489" s="52"/>
      <c r="E489" s="52"/>
      <c r="F489" s="52"/>
      <c r="G489" s="52"/>
      <c r="H489" s="52"/>
      <c r="I489" s="72"/>
      <c r="J489" s="52"/>
      <c r="K489" s="52"/>
      <c r="L489" s="52"/>
      <c r="M489" s="52"/>
      <c r="N489" s="52"/>
      <c r="O489" s="52"/>
      <c r="P489" s="52"/>
      <c r="Q489" s="52"/>
      <c r="R489" s="52"/>
      <c r="S489" s="52"/>
      <c r="T489" s="52"/>
      <c r="U489" s="52"/>
      <c r="V489" s="52"/>
      <c r="W489" s="52"/>
      <c r="X489" s="52"/>
      <c r="Y489" s="52"/>
      <c r="Z489" s="52"/>
      <c r="AA489" s="52"/>
      <c r="AB489" s="52"/>
      <c r="AC489" s="72"/>
      <c r="AD489" s="73"/>
      <c r="AE489" s="73"/>
    </row>
    <row r="490" spans="1:31" x14ac:dyDescent="0.25">
      <c r="A490" s="72"/>
      <c r="B490" s="52"/>
      <c r="C490" s="52"/>
      <c r="D490" s="52"/>
      <c r="E490" s="52"/>
      <c r="F490" s="52"/>
      <c r="G490" s="52"/>
      <c r="H490" s="52"/>
      <c r="I490" s="72"/>
      <c r="J490" s="52"/>
      <c r="K490" s="52"/>
      <c r="L490" s="52"/>
      <c r="M490" s="52"/>
      <c r="N490" s="52"/>
      <c r="O490" s="52"/>
      <c r="P490" s="52"/>
      <c r="Q490" s="52"/>
      <c r="R490" s="52"/>
      <c r="S490" s="52"/>
      <c r="T490" s="52"/>
      <c r="U490" s="52"/>
      <c r="V490" s="52"/>
      <c r="W490" s="52"/>
      <c r="X490" s="52"/>
      <c r="Y490" s="52"/>
      <c r="Z490" s="52"/>
      <c r="AA490" s="52"/>
      <c r="AB490" s="52"/>
      <c r="AC490" s="72"/>
      <c r="AD490" s="73"/>
      <c r="AE490" s="73"/>
    </row>
    <row r="491" spans="1:31" x14ac:dyDescent="0.25">
      <c r="A491" s="72"/>
      <c r="B491" s="52"/>
      <c r="C491" s="52"/>
      <c r="D491" s="52"/>
      <c r="E491" s="52"/>
      <c r="F491" s="52"/>
      <c r="G491" s="52"/>
      <c r="H491" s="52"/>
      <c r="I491" s="72"/>
      <c r="J491" s="52"/>
      <c r="K491" s="52"/>
      <c r="L491" s="52"/>
      <c r="M491" s="52"/>
      <c r="N491" s="52"/>
      <c r="O491" s="52"/>
      <c r="P491" s="52"/>
      <c r="Q491" s="52"/>
      <c r="R491" s="52"/>
      <c r="S491" s="52"/>
      <c r="T491" s="52"/>
      <c r="U491" s="52"/>
      <c r="V491" s="52"/>
      <c r="W491" s="52"/>
      <c r="X491" s="52"/>
      <c r="Y491" s="52"/>
      <c r="Z491" s="52"/>
      <c r="AA491" s="52"/>
      <c r="AB491" s="52"/>
      <c r="AC491" s="72"/>
      <c r="AD491" s="73"/>
      <c r="AE491" s="73"/>
    </row>
    <row r="492" spans="1:31" x14ac:dyDescent="0.25">
      <c r="A492" s="72"/>
      <c r="B492" s="52"/>
      <c r="C492" s="52"/>
      <c r="D492" s="52"/>
      <c r="E492" s="52"/>
      <c r="F492" s="52"/>
      <c r="G492" s="52"/>
      <c r="H492" s="52"/>
      <c r="I492" s="72"/>
      <c r="J492" s="52"/>
      <c r="K492" s="52"/>
      <c r="L492" s="52"/>
      <c r="M492" s="52"/>
      <c r="N492" s="52"/>
      <c r="O492" s="52"/>
      <c r="P492" s="52"/>
      <c r="Q492" s="52"/>
      <c r="R492" s="52"/>
      <c r="S492" s="52"/>
      <c r="T492" s="52"/>
      <c r="U492" s="52"/>
      <c r="V492" s="52"/>
      <c r="W492" s="52"/>
      <c r="X492" s="52"/>
      <c r="Y492" s="52"/>
      <c r="Z492" s="52"/>
      <c r="AA492" s="52"/>
      <c r="AB492" s="52"/>
      <c r="AC492" s="72"/>
      <c r="AD492" s="73"/>
      <c r="AE492" s="73"/>
    </row>
    <row r="493" spans="1:31" x14ac:dyDescent="0.25">
      <c r="A493" s="72"/>
      <c r="B493" s="52"/>
      <c r="C493" s="52"/>
      <c r="D493" s="52"/>
      <c r="E493" s="52"/>
      <c r="F493" s="52"/>
      <c r="G493" s="52"/>
      <c r="H493" s="52"/>
      <c r="I493" s="72"/>
      <c r="J493" s="52"/>
      <c r="K493" s="52"/>
      <c r="L493" s="52"/>
      <c r="M493" s="52"/>
      <c r="N493" s="52"/>
      <c r="O493" s="52"/>
      <c r="P493" s="52"/>
      <c r="Q493" s="52"/>
      <c r="R493" s="52"/>
      <c r="S493" s="52"/>
      <c r="T493" s="52"/>
      <c r="U493" s="52"/>
      <c r="V493" s="52"/>
      <c r="W493" s="52"/>
      <c r="X493" s="52"/>
      <c r="Y493" s="52"/>
      <c r="Z493" s="52"/>
      <c r="AA493" s="52"/>
      <c r="AB493" s="52"/>
      <c r="AC493" s="72"/>
      <c r="AD493" s="73"/>
      <c r="AE493" s="73"/>
    </row>
    <row r="494" spans="1:31" x14ac:dyDescent="0.25">
      <c r="A494" s="72"/>
      <c r="B494" s="52"/>
      <c r="C494" s="52"/>
      <c r="D494" s="52"/>
      <c r="E494" s="52"/>
      <c r="F494" s="52"/>
      <c r="G494" s="52"/>
      <c r="H494" s="52"/>
      <c r="I494" s="72"/>
      <c r="J494" s="52"/>
      <c r="K494" s="52"/>
      <c r="L494" s="52"/>
      <c r="M494" s="52"/>
      <c r="N494" s="52"/>
      <c r="O494" s="52"/>
      <c r="P494" s="52"/>
      <c r="Q494" s="52"/>
      <c r="R494" s="52"/>
      <c r="S494" s="52"/>
      <c r="T494" s="52"/>
      <c r="U494" s="52"/>
      <c r="V494" s="52"/>
      <c r="W494" s="52"/>
      <c r="X494" s="52"/>
      <c r="Y494" s="52"/>
      <c r="Z494" s="52"/>
      <c r="AA494" s="52"/>
      <c r="AB494" s="52"/>
      <c r="AC494" s="72"/>
      <c r="AD494" s="73"/>
      <c r="AE494" s="73"/>
    </row>
    <row r="495" spans="1:31" x14ac:dyDescent="0.25">
      <c r="A495" s="72"/>
      <c r="B495" s="52"/>
      <c r="C495" s="52"/>
      <c r="D495" s="52"/>
      <c r="E495" s="52"/>
      <c r="F495" s="52"/>
      <c r="G495" s="52"/>
      <c r="H495" s="52"/>
      <c r="I495" s="72"/>
      <c r="J495" s="52"/>
      <c r="K495" s="52"/>
      <c r="L495" s="52"/>
      <c r="M495" s="52"/>
      <c r="N495" s="52"/>
      <c r="O495" s="52"/>
      <c r="P495" s="52"/>
      <c r="Q495" s="52"/>
      <c r="R495" s="52"/>
      <c r="S495" s="52"/>
      <c r="T495" s="52"/>
      <c r="U495" s="52"/>
      <c r="V495" s="52"/>
      <c r="W495" s="52"/>
      <c r="X495" s="52"/>
      <c r="Y495" s="52"/>
      <c r="Z495" s="52"/>
      <c r="AA495" s="52"/>
      <c r="AB495" s="52"/>
      <c r="AC495" s="72"/>
      <c r="AD495" s="73"/>
      <c r="AE495" s="73"/>
    </row>
    <row r="496" spans="1:31" x14ac:dyDescent="0.25">
      <c r="A496" s="72"/>
      <c r="B496" s="52"/>
      <c r="C496" s="52"/>
      <c r="D496" s="52"/>
      <c r="E496" s="52"/>
      <c r="F496" s="52"/>
      <c r="G496" s="52"/>
      <c r="H496" s="52"/>
      <c r="I496" s="72"/>
      <c r="J496" s="52"/>
      <c r="K496" s="52"/>
      <c r="L496" s="52"/>
      <c r="M496" s="52"/>
      <c r="N496" s="52"/>
      <c r="O496" s="52"/>
      <c r="P496" s="52"/>
      <c r="Q496" s="52"/>
      <c r="R496" s="52"/>
      <c r="S496" s="52"/>
      <c r="T496" s="52"/>
      <c r="U496" s="52"/>
      <c r="V496" s="52"/>
      <c r="W496" s="52"/>
      <c r="X496" s="52"/>
      <c r="Y496" s="52"/>
      <c r="Z496" s="52"/>
      <c r="AA496" s="52"/>
      <c r="AB496" s="52"/>
      <c r="AC496" s="72"/>
      <c r="AD496" s="73"/>
      <c r="AE496" s="73"/>
    </row>
    <row r="497" spans="1:31" x14ac:dyDescent="0.25">
      <c r="A497" s="72"/>
      <c r="B497" s="52"/>
      <c r="C497" s="52"/>
      <c r="D497" s="52"/>
      <c r="E497" s="52"/>
      <c r="F497" s="52"/>
      <c r="G497" s="52"/>
      <c r="H497" s="52"/>
      <c r="I497" s="72"/>
      <c r="J497" s="52"/>
      <c r="K497" s="52"/>
      <c r="L497" s="52"/>
      <c r="M497" s="52"/>
      <c r="N497" s="52"/>
      <c r="O497" s="52"/>
      <c r="P497" s="52"/>
      <c r="Q497" s="52"/>
      <c r="R497" s="52"/>
      <c r="S497" s="52"/>
      <c r="T497" s="52"/>
      <c r="U497" s="52"/>
      <c r="V497" s="52"/>
      <c r="W497" s="52"/>
      <c r="X497" s="52"/>
      <c r="Y497" s="52"/>
      <c r="Z497" s="52"/>
      <c r="AA497" s="52"/>
      <c r="AB497" s="52"/>
      <c r="AC497" s="72"/>
      <c r="AD497" s="73"/>
      <c r="AE497" s="73"/>
    </row>
    <row r="498" spans="1:31" x14ac:dyDescent="0.25">
      <c r="A498" s="72"/>
      <c r="B498" s="52"/>
      <c r="C498" s="52"/>
      <c r="D498" s="52"/>
      <c r="E498" s="52"/>
      <c r="F498" s="52"/>
      <c r="G498" s="52"/>
      <c r="H498" s="52"/>
      <c r="I498" s="72"/>
      <c r="J498" s="52"/>
      <c r="K498" s="52"/>
      <c r="L498" s="52"/>
      <c r="M498" s="52"/>
      <c r="N498" s="52"/>
      <c r="O498" s="52"/>
      <c r="P498" s="52"/>
      <c r="Q498" s="52"/>
      <c r="R498" s="52"/>
      <c r="S498" s="52"/>
      <c r="T498" s="52"/>
      <c r="U498" s="52"/>
      <c r="V498" s="52"/>
      <c r="W498" s="52"/>
      <c r="X498" s="52"/>
      <c r="Y498" s="52"/>
      <c r="Z498" s="52"/>
      <c r="AA498" s="52"/>
      <c r="AB498" s="52"/>
      <c r="AC498" s="72"/>
      <c r="AD498" s="73"/>
      <c r="AE498" s="73"/>
    </row>
    <row r="499" spans="1:31" x14ac:dyDescent="0.25">
      <c r="A499" s="72"/>
      <c r="B499" s="52"/>
      <c r="C499" s="52"/>
      <c r="D499" s="52"/>
      <c r="E499" s="52"/>
      <c r="F499" s="52"/>
      <c r="G499" s="52"/>
      <c r="H499" s="52"/>
      <c r="I499" s="72"/>
      <c r="J499" s="52"/>
      <c r="K499" s="52"/>
      <c r="L499" s="52"/>
      <c r="M499" s="52"/>
      <c r="N499" s="52"/>
      <c r="O499" s="52"/>
      <c r="P499" s="52"/>
      <c r="Q499" s="52"/>
      <c r="R499" s="52"/>
      <c r="S499" s="52"/>
      <c r="T499" s="52"/>
      <c r="U499" s="52"/>
      <c r="V499" s="52"/>
      <c r="W499" s="52"/>
      <c r="X499" s="52"/>
      <c r="Y499" s="52"/>
      <c r="Z499" s="52"/>
      <c r="AA499" s="52"/>
      <c r="AB499" s="52"/>
      <c r="AC499" s="72"/>
      <c r="AD499" s="73"/>
      <c r="AE499" s="73"/>
    </row>
    <row r="500" spans="1:31" x14ac:dyDescent="0.25">
      <c r="A500" s="72"/>
      <c r="B500" s="52"/>
      <c r="C500" s="52"/>
      <c r="D500" s="52"/>
      <c r="E500" s="52"/>
      <c r="F500" s="52"/>
      <c r="G500" s="52"/>
      <c r="H500" s="52"/>
      <c r="I500" s="72"/>
      <c r="J500" s="52"/>
      <c r="K500" s="52"/>
      <c r="L500" s="52"/>
      <c r="M500" s="52"/>
      <c r="N500" s="52"/>
      <c r="O500" s="52"/>
      <c r="P500" s="52"/>
      <c r="Q500" s="52"/>
      <c r="R500" s="52"/>
      <c r="S500" s="52"/>
      <c r="T500" s="52"/>
      <c r="U500" s="52"/>
      <c r="V500" s="52"/>
      <c r="W500" s="52"/>
      <c r="X500" s="52"/>
      <c r="Y500" s="52"/>
      <c r="Z500" s="52"/>
      <c r="AA500" s="52"/>
      <c r="AB500" s="52"/>
      <c r="AC500" s="72"/>
      <c r="AD500" s="73"/>
      <c r="AE500" s="73"/>
    </row>
    <row r="501" spans="1:31" x14ac:dyDescent="0.25">
      <c r="A501" s="72"/>
      <c r="B501" s="52"/>
      <c r="C501" s="52"/>
      <c r="D501" s="52"/>
      <c r="E501" s="52"/>
      <c r="F501" s="52"/>
      <c r="G501" s="52"/>
      <c r="H501" s="52"/>
      <c r="I501" s="72"/>
      <c r="J501" s="52"/>
      <c r="K501" s="52"/>
      <c r="L501" s="52"/>
      <c r="M501" s="52"/>
      <c r="N501" s="52"/>
      <c r="O501" s="52"/>
      <c r="P501" s="52"/>
      <c r="Q501" s="52"/>
      <c r="R501" s="52"/>
      <c r="S501" s="52"/>
      <c r="T501" s="52"/>
      <c r="U501" s="52"/>
      <c r="V501" s="52"/>
      <c r="W501" s="52"/>
      <c r="X501" s="52"/>
      <c r="Y501" s="52"/>
      <c r="Z501" s="52"/>
      <c r="AA501" s="52"/>
      <c r="AB501" s="52"/>
      <c r="AC501" s="72"/>
      <c r="AD501" s="73"/>
      <c r="AE501" s="73"/>
    </row>
    <row r="502" spans="1:31" x14ac:dyDescent="0.25">
      <c r="A502" s="72"/>
      <c r="B502" s="52"/>
      <c r="C502" s="52"/>
      <c r="D502" s="52"/>
      <c r="E502" s="52"/>
      <c r="F502" s="52"/>
      <c r="G502" s="52"/>
      <c r="H502" s="52"/>
      <c r="I502" s="72"/>
      <c r="J502" s="52"/>
      <c r="K502" s="52"/>
      <c r="L502" s="52"/>
      <c r="M502" s="52"/>
      <c r="N502" s="52"/>
      <c r="O502" s="52"/>
      <c r="P502" s="52"/>
      <c r="Q502" s="52"/>
      <c r="R502" s="52"/>
      <c r="S502" s="52"/>
      <c r="T502" s="52"/>
      <c r="U502" s="52"/>
      <c r="V502" s="52"/>
      <c r="W502" s="52"/>
      <c r="X502" s="52"/>
      <c r="Y502" s="52"/>
      <c r="Z502" s="52"/>
      <c r="AA502" s="52"/>
      <c r="AB502" s="52"/>
      <c r="AC502" s="72"/>
      <c r="AD502" s="73"/>
      <c r="AE502" s="73"/>
    </row>
    <row r="503" spans="1:31" x14ac:dyDescent="0.25">
      <c r="A503" s="72"/>
      <c r="B503" s="52"/>
      <c r="C503" s="52"/>
      <c r="D503" s="52"/>
      <c r="E503" s="52"/>
      <c r="F503" s="52"/>
      <c r="G503" s="52"/>
      <c r="H503" s="52"/>
      <c r="I503" s="72"/>
      <c r="J503" s="52"/>
      <c r="K503" s="52"/>
      <c r="L503" s="52"/>
      <c r="M503" s="52"/>
      <c r="N503" s="52"/>
      <c r="O503" s="52"/>
      <c r="P503" s="52"/>
      <c r="Q503" s="52"/>
      <c r="R503" s="52"/>
      <c r="S503" s="52"/>
      <c r="T503" s="52"/>
      <c r="U503" s="52"/>
      <c r="V503" s="52"/>
      <c r="W503" s="52"/>
      <c r="X503" s="52"/>
      <c r="Y503" s="52"/>
      <c r="Z503" s="52"/>
      <c r="AA503" s="52"/>
      <c r="AB503" s="52"/>
      <c r="AC503" s="72"/>
      <c r="AD503" s="73"/>
      <c r="AE503" s="73"/>
    </row>
    <row r="504" spans="1:31" x14ac:dyDescent="0.25">
      <c r="A504" s="72"/>
      <c r="B504" s="52"/>
      <c r="C504" s="52"/>
      <c r="D504" s="52"/>
      <c r="E504" s="52"/>
      <c r="F504" s="52"/>
      <c r="G504" s="52"/>
      <c r="H504" s="52"/>
      <c r="I504" s="72"/>
      <c r="J504" s="52"/>
      <c r="K504" s="52"/>
      <c r="L504" s="52"/>
      <c r="M504" s="52"/>
      <c r="N504" s="52"/>
      <c r="O504" s="52"/>
      <c r="P504" s="52"/>
      <c r="Q504" s="52"/>
      <c r="R504" s="52"/>
      <c r="S504" s="52"/>
      <c r="T504" s="52"/>
      <c r="U504" s="52"/>
      <c r="V504" s="52"/>
      <c r="W504" s="52"/>
      <c r="X504" s="52"/>
      <c r="Y504" s="52"/>
      <c r="Z504" s="52"/>
      <c r="AA504" s="52"/>
      <c r="AB504" s="52"/>
      <c r="AC504" s="72"/>
      <c r="AD504" s="73"/>
      <c r="AE504" s="73"/>
    </row>
    <row r="505" spans="1:31" x14ac:dyDescent="0.25">
      <c r="A505" s="72"/>
      <c r="B505" s="52"/>
      <c r="C505" s="52"/>
      <c r="D505" s="52"/>
      <c r="E505" s="52"/>
      <c r="F505" s="52"/>
      <c r="G505" s="52"/>
      <c r="H505" s="52"/>
      <c r="I505" s="72"/>
      <c r="J505" s="52"/>
      <c r="K505" s="52"/>
      <c r="L505" s="52"/>
      <c r="M505" s="52"/>
      <c r="N505" s="52"/>
      <c r="O505" s="52"/>
      <c r="P505" s="52"/>
      <c r="Q505" s="52"/>
      <c r="R505" s="52"/>
      <c r="S505" s="52"/>
      <c r="T505" s="52"/>
      <c r="U505" s="52"/>
      <c r="V505" s="52"/>
      <c r="W505" s="52"/>
      <c r="X505" s="52"/>
      <c r="Y505" s="52"/>
      <c r="Z505" s="52"/>
      <c r="AA505" s="52"/>
      <c r="AB505" s="52"/>
      <c r="AC505" s="72"/>
      <c r="AD505" s="73"/>
      <c r="AE505" s="73"/>
    </row>
    <row r="506" spans="1:31" x14ac:dyDescent="0.25">
      <c r="A506" s="72"/>
      <c r="B506" s="52"/>
      <c r="C506" s="52"/>
      <c r="D506" s="52"/>
      <c r="E506" s="52"/>
      <c r="F506" s="52"/>
      <c r="G506" s="52"/>
      <c r="H506" s="52"/>
      <c r="I506" s="72"/>
      <c r="J506" s="52"/>
      <c r="K506" s="52"/>
      <c r="L506" s="52"/>
      <c r="M506" s="52"/>
      <c r="N506" s="52"/>
      <c r="O506" s="52"/>
      <c r="P506" s="52"/>
      <c r="Q506" s="52"/>
      <c r="R506" s="52"/>
      <c r="S506" s="52"/>
      <c r="T506" s="52"/>
      <c r="U506" s="52"/>
      <c r="V506" s="52"/>
      <c r="W506" s="52"/>
      <c r="X506" s="52"/>
      <c r="Y506" s="52"/>
      <c r="Z506" s="52"/>
      <c r="AA506" s="52"/>
      <c r="AB506" s="52"/>
      <c r="AC506" s="72"/>
      <c r="AD506" s="73"/>
      <c r="AE506" s="73"/>
    </row>
    <row r="507" spans="1:31" x14ac:dyDescent="0.25">
      <c r="A507" s="72"/>
      <c r="B507" s="52"/>
      <c r="C507" s="52"/>
      <c r="D507" s="52"/>
      <c r="E507" s="52"/>
      <c r="F507" s="52"/>
      <c r="G507" s="52"/>
      <c r="H507" s="52"/>
      <c r="I507" s="72"/>
      <c r="J507" s="52"/>
      <c r="K507" s="52"/>
      <c r="L507" s="52"/>
      <c r="M507" s="52"/>
      <c r="N507" s="52"/>
      <c r="O507" s="52"/>
      <c r="P507" s="52"/>
      <c r="Q507" s="52"/>
      <c r="R507" s="52"/>
      <c r="S507" s="52"/>
      <c r="T507" s="52"/>
      <c r="U507" s="52"/>
      <c r="V507" s="52"/>
      <c r="W507" s="52"/>
      <c r="X507" s="52"/>
      <c r="Y507" s="52"/>
      <c r="Z507" s="52"/>
      <c r="AA507" s="52"/>
      <c r="AB507" s="52"/>
      <c r="AC507" s="72"/>
      <c r="AD507" s="73"/>
      <c r="AE507" s="73"/>
    </row>
    <row r="508" spans="1:31" x14ac:dyDescent="0.25">
      <c r="A508" s="72"/>
      <c r="B508" s="52"/>
      <c r="C508" s="52"/>
      <c r="D508" s="52"/>
      <c r="E508" s="52"/>
      <c r="F508" s="52"/>
      <c r="G508" s="52"/>
      <c r="H508" s="52"/>
      <c r="I508" s="72"/>
      <c r="J508" s="52"/>
      <c r="K508" s="52"/>
      <c r="L508" s="52"/>
      <c r="M508" s="52"/>
      <c r="N508" s="52"/>
      <c r="O508" s="52"/>
      <c r="P508" s="52"/>
      <c r="Q508" s="52"/>
      <c r="R508" s="52"/>
      <c r="S508" s="52"/>
      <c r="T508" s="52"/>
      <c r="U508" s="52"/>
      <c r="V508" s="52"/>
      <c r="W508" s="52"/>
      <c r="X508" s="52"/>
      <c r="Y508" s="52"/>
      <c r="Z508" s="52"/>
      <c r="AA508" s="52"/>
      <c r="AB508" s="52"/>
      <c r="AC508" s="72"/>
      <c r="AD508" s="73"/>
      <c r="AE508" s="73"/>
    </row>
    <row r="509" spans="1:31" x14ac:dyDescent="0.25">
      <c r="A509" s="72"/>
      <c r="B509" s="52"/>
      <c r="C509" s="52"/>
      <c r="D509" s="52"/>
      <c r="E509" s="52"/>
      <c r="F509" s="52"/>
      <c r="G509" s="52"/>
      <c r="H509" s="52"/>
      <c r="I509" s="72"/>
      <c r="J509" s="52"/>
      <c r="K509" s="52"/>
      <c r="L509" s="52"/>
      <c r="M509" s="52"/>
      <c r="N509" s="52"/>
      <c r="O509" s="52"/>
      <c r="P509" s="52"/>
      <c r="Q509" s="52"/>
      <c r="R509" s="52"/>
      <c r="S509" s="52"/>
      <c r="T509" s="52"/>
      <c r="U509" s="52"/>
      <c r="V509" s="52"/>
      <c r="W509" s="52"/>
      <c r="X509" s="52"/>
      <c r="Y509" s="52"/>
      <c r="Z509" s="52"/>
      <c r="AA509" s="52"/>
      <c r="AB509" s="52"/>
      <c r="AC509" s="72"/>
      <c r="AD509" s="73"/>
      <c r="AE509" s="73"/>
    </row>
    <row r="510" spans="1:31" x14ac:dyDescent="0.25">
      <c r="A510" s="72"/>
      <c r="B510" s="52"/>
      <c r="C510" s="52"/>
      <c r="D510" s="52"/>
      <c r="E510" s="52"/>
      <c r="F510" s="52"/>
      <c r="G510" s="52"/>
      <c r="H510" s="52"/>
      <c r="I510" s="72"/>
      <c r="J510" s="52"/>
      <c r="K510" s="52"/>
      <c r="L510" s="52"/>
      <c r="M510" s="52"/>
      <c r="N510" s="52"/>
      <c r="O510" s="52"/>
      <c r="P510" s="52"/>
      <c r="Q510" s="52"/>
      <c r="R510" s="52"/>
      <c r="S510" s="52"/>
      <c r="T510" s="52"/>
      <c r="U510" s="52"/>
      <c r="V510" s="52"/>
      <c r="W510" s="52"/>
      <c r="X510" s="52"/>
      <c r="Y510" s="52"/>
      <c r="Z510" s="52"/>
      <c r="AA510" s="52"/>
      <c r="AB510" s="52"/>
      <c r="AC510" s="72"/>
      <c r="AD510" s="73"/>
      <c r="AE510" s="73"/>
    </row>
    <row r="511" spans="1:31" x14ac:dyDescent="0.25">
      <c r="A511" s="72"/>
      <c r="B511" s="52"/>
      <c r="C511" s="52"/>
      <c r="D511" s="52"/>
      <c r="E511" s="52"/>
      <c r="F511" s="52"/>
      <c r="G511" s="52"/>
      <c r="H511" s="52"/>
      <c r="I511" s="72"/>
      <c r="J511" s="52"/>
      <c r="K511" s="52"/>
      <c r="L511" s="52"/>
      <c r="M511" s="52"/>
      <c r="N511" s="52"/>
      <c r="O511" s="52"/>
      <c r="P511" s="52"/>
      <c r="Q511" s="52"/>
      <c r="R511" s="52"/>
      <c r="S511" s="52"/>
      <c r="T511" s="52"/>
      <c r="U511" s="52"/>
      <c r="V511" s="52"/>
      <c r="W511" s="52"/>
      <c r="X511" s="52"/>
      <c r="Y511" s="52"/>
      <c r="Z511" s="52"/>
      <c r="AA511" s="52"/>
      <c r="AB511" s="52"/>
      <c r="AC511" s="72"/>
      <c r="AD511" s="73"/>
      <c r="AE511" s="73"/>
    </row>
    <row r="512" spans="1:31" x14ac:dyDescent="0.25">
      <c r="A512" s="72"/>
      <c r="B512" s="52"/>
      <c r="C512" s="52"/>
      <c r="D512" s="52"/>
      <c r="E512" s="52"/>
      <c r="F512" s="52"/>
      <c r="G512" s="52"/>
      <c r="H512" s="52"/>
      <c r="I512" s="72"/>
      <c r="J512" s="52"/>
      <c r="K512" s="52"/>
      <c r="L512" s="52"/>
      <c r="M512" s="52"/>
      <c r="N512" s="52"/>
      <c r="O512" s="52"/>
      <c r="P512" s="52"/>
      <c r="Q512" s="52"/>
      <c r="R512" s="52"/>
      <c r="S512" s="52"/>
      <c r="T512" s="52"/>
      <c r="U512" s="52"/>
      <c r="V512" s="52"/>
      <c r="W512" s="52"/>
      <c r="X512" s="52"/>
      <c r="Y512" s="52"/>
      <c r="Z512" s="52"/>
      <c r="AA512" s="52"/>
      <c r="AB512" s="52"/>
      <c r="AC512" s="72"/>
      <c r="AD512" s="73"/>
      <c r="AE512" s="73"/>
    </row>
    <row r="513" spans="1:31" x14ac:dyDescent="0.25">
      <c r="A513" s="72"/>
      <c r="B513" s="52"/>
      <c r="C513" s="52"/>
      <c r="D513" s="52"/>
      <c r="E513" s="52"/>
      <c r="F513" s="52"/>
      <c r="G513" s="52"/>
      <c r="H513" s="52"/>
      <c r="I513" s="72"/>
      <c r="J513" s="52"/>
      <c r="K513" s="52"/>
      <c r="L513" s="52"/>
      <c r="M513" s="52"/>
      <c r="N513" s="52"/>
      <c r="O513" s="52"/>
      <c r="P513" s="52"/>
      <c r="Q513" s="52"/>
      <c r="R513" s="52"/>
      <c r="S513" s="52"/>
      <c r="T513" s="52"/>
      <c r="U513" s="52"/>
      <c r="V513" s="52"/>
      <c r="W513" s="52"/>
      <c r="X513" s="52"/>
      <c r="Y513" s="52"/>
      <c r="Z513" s="52"/>
      <c r="AA513" s="52"/>
      <c r="AB513" s="52"/>
      <c r="AC513" s="72"/>
      <c r="AD513" s="73"/>
      <c r="AE513" s="73"/>
    </row>
    <row r="514" spans="1:31" x14ac:dyDescent="0.25">
      <c r="A514" s="72"/>
      <c r="B514" s="52"/>
      <c r="C514" s="52"/>
      <c r="D514" s="52"/>
      <c r="E514" s="52"/>
      <c r="F514" s="52"/>
      <c r="G514" s="52"/>
      <c r="H514" s="52"/>
      <c r="I514" s="72"/>
      <c r="J514" s="52"/>
      <c r="K514" s="52"/>
      <c r="L514" s="52"/>
      <c r="M514" s="52"/>
      <c r="N514" s="52"/>
      <c r="O514" s="52"/>
      <c r="P514" s="52"/>
      <c r="Q514" s="52"/>
      <c r="R514" s="52"/>
      <c r="S514" s="52"/>
      <c r="T514" s="52"/>
      <c r="U514" s="52"/>
      <c r="V514" s="52"/>
      <c r="W514" s="52"/>
      <c r="X514" s="52"/>
      <c r="Y514" s="52"/>
      <c r="Z514" s="52"/>
      <c r="AA514" s="52"/>
      <c r="AB514" s="52"/>
      <c r="AC514" s="72"/>
      <c r="AD514" s="73"/>
      <c r="AE514" s="73"/>
    </row>
    <row r="515" spans="1:31" x14ac:dyDescent="0.25">
      <c r="A515" s="72"/>
      <c r="B515" s="52"/>
      <c r="C515" s="52"/>
      <c r="D515" s="52"/>
      <c r="E515" s="52"/>
      <c r="F515" s="52"/>
      <c r="G515" s="52"/>
      <c r="H515" s="52"/>
      <c r="I515" s="72"/>
      <c r="J515" s="52"/>
      <c r="K515" s="52"/>
      <c r="L515" s="52"/>
      <c r="M515" s="52"/>
      <c r="N515" s="52"/>
      <c r="O515" s="52"/>
      <c r="P515" s="52"/>
      <c r="Q515" s="52"/>
      <c r="R515" s="52"/>
      <c r="S515" s="52"/>
      <c r="T515" s="52"/>
      <c r="U515" s="52"/>
      <c r="V515" s="52"/>
      <c r="W515" s="52"/>
      <c r="X515" s="52"/>
      <c r="Y515" s="52"/>
      <c r="Z515" s="52"/>
      <c r="AA515" s="52"/>
      <c r="AB515" s="52"/>
      <c r="AC515" s="72"/>
      <c r="AD515" s="73"/>
      <c r="AE515" s="73"/>
    </row>
    <row r="516" spans="1:31" x14ac:dyDescent="0.25">
      <c r="A516" s="72"/>
      <c r="B516" s="52"/>
      <c r="C516" s="52"/>
      <c r="D516" s="52"/>
      <c r="E516" s="52"/>
      <c r="F516" s="52"/>
      <c r="G516" s="52"/>
      <c r="H516" s="52"/>
      <c r="I516" s="72"/>
      <c r="J516" s="52"/>
      <c r="K516" s="52"/>
      <c r="L516" s="52"/>
      <c r="M516" s="52"/>
      <c r="N516" s="52"/>
      <c r="O516" s="52"/>
      <c r="P516" s="52"/>
      <c r="Q516" s="52"/>
      <c r="R516" s="52"/>
      <c r="S516" s="52"/>
      <c r="T516" s="52"/>
      <c r="U516" s="52"/>
      <c r="V516" s="52"/>
      <c r="W516" s="52"/>
      <c r="X516" s="52"/>
      <c r="Y516" s="52"/>
      <c r="Z516" s="52"/>
      <c r="AA516" s="52"/>
      <c r="AB516" s="52"/>
      <c r="AC516" s="72"/>
      <c r="AD516" s="73"/>
      <c r="AE516" s="73"/>
    </row>
    <row r="517" spans="1:31" x14ac:dyDescent="0.25">
      <c r="A517" s="72"/>
      <c r="B517" s="52"/>
      <c r="C517" s="52"/>
      <c r="D517" s="52"/>
      <c r="E517" s="52"/>
      <c r="F517" s="52"/>
      <c r="G517" s="52"/>
      <c r="H517" s="52"/>
      <c r="I517" s="72"/>
      <c r="J517" s="52"/>
      <c r="K517" s="52"/>
      <c r="L517" s="52"/>
      <c r="M517" s="52"/>
      <c r="N517" s="52"/>
      <c r="O517" s="52"/>
      <c r="P517" s="52"/>
      <c r="Q517" s="52"/>
      <c r="R517" s="52"/>
      <c r="S517" s="52"/>
      <c r="T517" s="52"/>
      <c r="U517" s="52"/>
      <c r="V517" s="52"/>
      <c r="W517" s="52"/>
      <c r="X517" s="52"/>
      <c r="Y517" s="52"/>
      <c r="Z517" s="52"/>
      <c r="AA517" s="52"/>
      <c r="AB517" s="52"/>
      <c r="AC517" s="72"/>
      <c r="AD517" s="73"/>
      <c r="AE517" s="73"/>
    </row>
    <row r="518" spans="1:31" x14ac:dyDescent="0.25">
      <c r="A518" s="72"/>
      <c r="B518" s="52"/>
      <c r="C518" s="52"/>
      <c r="D518" s="52"/>
      <c r="E518" s="52"/>
      <c r="F518" s="52"/>
      <c r="G518" s="52"/>
      <c r="H518" s="52"/>
      <c r="I518" s="72"/>
      <c r="J518" s="52"/>
      <c r="K518" s="52"/>
      <c r="L518" s="52"/>
      <c r="M518" s="52"/>
      <c r="N518" s="52"/>
      <c r="O518" s="52"/>
      <c r="P518" s="52"/>
      <c r="Q518" s="52"/>
      <c r="R518" s="52"/>
      <c r="S518" s="52"/>
      <c r="T518" s="52"/>
      <c r="U518" s="52"/>
      <c r="V518" s="52"/>
      <c r="W518" s="52"/>
      <c r="X518" s="52"/>
      <c r="Y518" s="52"/>
      <c r="Z518" s="52"/>
      <c r="AA518" s="52"/>
      <c r="AB518" s="52"/>
      <c r="AC518" s="72"/>
      <c r="AD518" s="73"/>
      <c r="AE518" s="73"/>
    </row>
    <row r="519" spans="1:31" x14ac:dyDescent="0.25">
      <c r="A519" s="72"/>
      <c r="B519" s="52"/>
      <c r="C519" s="52"/>
      <c r="D519" s="52"/>
      <c r="E519" s="52"/>
      <c r="F519" s="52"/>
      <c r="G519" s="52"/>
      <c r="H519" s="52"/>
      <c r="I519" s="72"/>
      <c r="J519" s="52"/>
      <c r="K519" s="52"/>
      <c r="L519" s="52"/>
      <c r="M519" s="52"/>
      <c r="N519" s="52"/>
      <c r="O519" s="52"/>
      <c r="P519" s="52"/>
      <c r="Q519" s="52"/>
      <c r="R519" s="52"/>
      <c r="S519" s="52"/>
      <c r="T519" s="52"/>
      <c r="U519" s="52"/>
      <c r="V519" s="52"/>
      <c r="W519" s="52"/>
      <c r="X519" s="52"/>
      <c r="Y519" s="52"/>
      <c r="Z519" s="52"/>
      <c r="AA519" s="52"/>
      <c r="AB519" s="52"/>
      <c r="AC519" s="72"/>
      <c r="AD519" s="73"/>
      <c r="AE519" s="73"/>
    </row>
    <row r="520" spans="1:31" x14ac:dyDescent="0.25">
      <c r="A520" s="72"/>
      <c r="B520" s="52"/>
      <c r="C520" s="52"/>
      <c r="D520" s="52"/>
      <c r="E520" s="52"/>
      <c r="F520" s="52"/>
      <c r="G520" s="52"/>
      <c r="H520" s="52"/>
      <c r="I520" s="72"/>
      <c r="J520" s="52"/>
      <c r="K520" s="52"/>
      <c r="L520" s="52"/>
      <c r="M520" s="52"/>
      <c r="N520" s="52"/>
      <c r="O520" s="52"/>
      <c r="P520" s="52"/>
      <c r="Q520" s="52"/>
      <c r="R520" s="52"/>
      <c r="S520" s="52"/>
      <c r="T520" s="52"/>
      <c r="U520" s="52"/>
      <c r="V520" s="52"/>
      <c r="W520" s="52"/>
      <c r="X520" s="52"/>
      <c r="Y520" s="52"/>
      <c r="Z520" s="52"/>
      <c r="AA520" s="52"/>
      <c r="AB520" s="52"/>
      <c r="AC520" s="72"/>
      <c r="AD520" s="73"/>
      <c r="AE520" s="73"/>
    </row>
    <row r="521" spans="1:31" x14ac:dyDescent="0.25">
      <c r="A521" s="72"/>
      <c r="B521" s="52"/>
      <c r="C521" s="52"/>
      <c r="D521" s="52"/>
      <c r="E521" s="52"/>
      <c r="F521" s="52"/>
      <c r="G521" s="52"/>
      <c r="H521" s="52"/>
      <c r="I521" s="72"/>
      <c r="J521" s="52"/>
      <c r="K521" s="52"/>
      <c r="L521" s="52"/>
      <c r="M521" s="52"/>
      <c r="N521" s="52"/>
      <c r="O521" s="52"/>
      <c r="P521" s="52"/>
      <c r="Q521" s="52"/>
      <c r="R521" s="52"/>
      <c r="S521" s="52"/>
      <c r="T521" s="52"/>
      <c r="U521" s="52"/>
      <c r="V521" s="52"/>
      <c r="W521" s="52"/>
      <c r="X521" s="52"/>
      <c r="Y521" s="52"/>
      <c r="Z521" s="52"/>
      <c r="AA521" s="52"/>
      <c r="AB521" s="52"/>
      <c r="AC521" s="72"/>
      <c r="AD521" s="73"/>
      <c r="AE521" s="73"/>
    </row>
    <row r="522" spans="1:31" x14ac:dyDescent="0.25">
      <c r="A522" s="72"/>
      <c r="B522" s="52"/>
      <c r="C522" s="52"/>
      <c r="D522" s="52"/>
      <c r="E522" s="52"/>
      <c r="F522" s="52"/>
      <c r="G522" s="52"/>
      <c r="H522" s="52"/>
      <c r="I522" s="72"/>
      <c r="J522" s="52"/>
      <c r="K522" s="52"/>
      <c r="L522" s="52"/>
      <c r="M522" s="52"/>
      <c r="N522" s="52"/>
      <c r="O522" s="52"/>
      <c r="P522" s="52"/>
      <c r="Q522" s="52"/>
      <c r="R522" s="52"/>
      <c r="S522" s="52"/>
      <c r="T522" s="52"/>
      <c r="U522" s="52"/>
      <c r="V522" s="52"/>
      <c r="W522" s="52"/>
      <c r="X522" s="52"/>
      <c r="Y522" s="52"/>
      <c r="Z522" s="52"/>
      <c r="AA522" s="52"/>
      <c r="AB522" s="52"/>
      <c r="AC522" s="72"/>
      <c r="AD522" s="73"/>
      <c r="AE522" s="73"/>
    </row>
    <row r="523" spans="1:31" x14ac:dyDescent="0.25">
      <c r="A523" s="72"/>
      <c r="B523" s="52"/>
      <c r="C523" s="52"/>
      <c r="D523" s="52"/>
      <c r="E523" s="52"/>
      <c r="F523" s="52"/>
      <c r="G523" s="52"/>
      <c r="H523" s="52"/>
      <c r="I523" s="72"/>
      <c r="J523" s="52"/>
      <c r="K523" s="52"/>
      <c r="L523" s="52"/>
      <c r="M523" s="52"/>
      <c r="N523" s="52"/>
      <c r="O523" s="52"/>
      <c r="P523" s="52"/>
      <c r="Q523" s="52"/>
      <c r="R523" s="52"/>
      <c r="S523" s="52"/>
      <c r="T523" s="52"/>
      <c r="U523" s="52"/>
      <c r="V523" s="52"/>
      <c r="W523" s="52"/>
      <c r="X523" s="52"/>
      <c r="Y523" s="52"/>
      <c r="Z523" s="52"/>
      <c r="AA523" s="52"/>
      <c r="AB523" s="52"/>
      <c r="AC523" s="72"/>
      <c r="AD523" s="73"/>
      <c r="AE523" s="73"/>
    </row>
    <row r="524" spans="1:31" x14ac:dyDescent="0.25">
      <c r="A524" s="72"/>
      <c r="B524" s="52"/>
      <c r="C524" s="52"/>
      <c r="D524" s="52"/>
      <c r="E524" s="52"/>
      <c r="F524" s="52"/>
      <c r="G524" s="52"/>
      <c r="H524" s="52"/>
      <c r="I524" s="72"/>
      <c r="J524" s="52"/>
      <c r="K524" s="52"/>
      <c r="L524" s="52"/>
      <c r="M524" s="52"/>
      <c r="N524" s="52"/>
      <c r="O524" s="52"/>
      <c r="P524" s="52"/>
      <c r="Q524" s="52"/>
      <c r="R524" s="52"/>
      <c r="S524" s="52"/>
      <c r="T524" s="52"/>
      <c r="U524" s="52"/>
      <c r="V524" s="52"/>
      <c r="W524" s="52"/>
      <c r="X524" s="52"/>
      <c r="Y524" s="52"/>
      <c r="Z524" s="52"/>
      <c r="AA524" s="52"/>
      <c r="AB524" s="52"/>
      <c r="AC524" s="72"/>
      <c r="AD524" s="73"/>
      <c r="AE524" s="73"/>
    </row>
    <row r="525" spans="1:31" x14ac:dyDescent="0.25">
      <c r="A525" s="72"/>
      <c r="B525" s="52"/>
      <c r="C525" s="52"/>
      <c r="D525" s="52"/>
      <c r="E525" s="52"/>
      <c r="F525" s="52"/>
      <c r="G525" s="52"/>
      <c r="H525" s="52"/>
      <c r="I525" s="72"/>
      <c r="J525" s="52"/>
      <c r="K525" s="52"/>
      <c r="L525" s="52"/>
      <c r="M525" s="52"/>
      <c r="N525" s="52"/>
      <c r="O525" s="52"/>
      <c r="P525" s="52"/>
      <c r="Q525" s="52"/>
      <c r="R525" s="52"/>
      <c r="S525" s="52"/>
      <c r="T525" s="52"/>
      <c r="U525" s="52"/>
      <c r="V525" s="52"/>
      <c r="W525" s="52"/>
      <c r="X525" s="52"/>
      <c r="Y525" s="52"/>
      <c r="Z525" s="52"/>
      <c r="AA525" s="52"/>
      <c r="AB525" s="52"/>
      <c r="AC525" s="72"/>
      <c r="AD525" s="73"/>
      <c r="AE525" s="73"/>
    </row>
    <row r="526" spans="1:31" x14ac:dyDescent="0.25">
      <c r="A526" s="72"/>
      <c r="B526" s="52"/>
      <c r="C526" s="52"/>
      <c r="D526" s="52"/>
      <c r="E526" s="52"/>
      <c r="F526" s="52"/>
      <c r="G526" s="52"/>
      <c r="H526" s="52"/>
      <c r="I526" s="72"/>
      <c r="J526" s="52"/>
      <c r="K526" s="52"/>
      <c r="L526" s="52"/>
      <c r="M526" s="52"/>
      <c r="N526" s="52"/>
      <c r="O526" s="52"/>
      <c r="P526" s="52"/>
      <c r="Q526" s="52"/>
      <c r="R526" s="52"/>
      <c r="S526" s="52"/>
      <c r="T526" s="52"/>
      <c r="U526" s="52"/>
      <c r="V526" s="52"/>
      <c r="W526" s="52"/>
      <c r="X526" s="52"/>
      <c r="Y526" s="52"/>
      <c r="Z526" s="52"/>
      <c r="AA526" s="52"/>
      <c r="AB526" s="52"/>
      <c r="AC526" s="72"/>
      <c r="AD526" s="73"/>
      <c r="AE526" s="73"/>
    </row>
    <row r="527" spans="1:31" x14ac:dyDescent="0.25">
      <c r="A527" s="72"/>
      <c r="B527" s="52"/>
      <c r="C527" s="52"/>
      <c r="D527" s="52"/>
      <c r="E527" s="52"/>
      <c r="F527" s="52"/>
      <c r="G527" s="52"/>
      <c r="H527" s="52"/>
      <c r="I527" s="72"/>
      <c r="J527" s="52"/>
      <c r="K527" s="52"/>
      <c r="L527" s="52"/>
      <c r="M527" s="52"/>
      <c r="N527" s="52"/>
      <c r="O527" s="52"/>
      <c r="P527" s="52"/>
      <c r="Q527" s="52"/>
      <c r="R527" s="52"/>
      <c r="S527" s="52"/>
      <c r="T527" s="52"/>
      <c r="U527" s="52"/>
      <c r="V527" s="52"/>
      <c r="W527" s="52"/>
      <c r="X527" s="52"/>
      <c r="Y527" s="52"/>
      <c r="Z527" s="52"/>
      <c r="AA527" s="52"/>
      <c r="AB527" s="52"/>
      <c r="AC527" s="72"/>
      <c r="AD527" s="73"/>
      <c r="AE527" s="73"/>
    </row>
    <row r="528" spans="1:31" x14ac:dyDescent="0.25">
      <c r="A528" s="72"/>
      <c r="B528" s="52"/>
      <c r="C528" s="52"/>
      <c r="D528" s="52"/>
      <c r="E528" s="52"/>
      <c r="F528" s="52"/>
      <c r="G528" s="52"/>
      <c r="H528" s="52"/>
      <c r="I528" s="72"/>
      <c r="J528" s="52"/>
      <c r="K528" s="52"/>
      <c r="L528" s="52"/>
      <c r="M528" s="52"/>
      <c r="N528" s="52"/>
      <c r="O528" s="52"/>
      <c r="P528" s="52"/>
      <c r="Q528" s="52"/>
      <c r="R528" s="52"/>
      <c r="S528" s="52"/>
      <c r="T528" s="52"/>
      <c r="U528" s="52"/>
      <c r="V528" s="52"/>
      <c r="W528" s="52"/>
      <c r="X528" s="52"/>
      <c r="Y528" s="52"/>
      <c r="Z528" s="52"/>
      <c r="AA528" s="52"/>
      <c r="AB528" s="52"/>
      <c r="AC528" s="72"/>
      <c r="AD528" s="73"/>
      <c r="AE528" s="73"/>
    </row>
    <row r="529" spans="1:31" x14ac:dyDescent="0.25">
      <c r="A529" s="72"/>
      <c r="B529" s="52"/>
      <c r="C529" s="52"/>
      <c r="D529" s="52"/>
      <c r="E529" s="52"/>
      <c r="F529" s="52"/>
      <c r="G529" s="52"/>
      <c r="H529" s="52"/>
      <c r="I529" s="72"/>
      <c r="J529" s="52"/>
      <c r="K529" s="52"/>
      <c r="L529" s="52"/>
      <c r="M529" s="52"/>
      <c r="N529" s="52"/>
      <c r="O529" s="52"/>
      <c r="P529" s="52"/>
      <c r="Q529" s="52"/>
      <c r="R529" s="52"/>
      <c r="S529" s="52"/>
      <c r="T529" s="52"/>
      <c r="U529" s="52"/>
      <c r="V529" s="52"/>
      <c r="W529" s="52"/>
      <c r="X529" s="52"/>
      <c r="Y529" s="52"/>
      <c r="Z529" s="52"/>
      <c r="AA529" s="52"/>
      <c r="AB529" s="52"/>
      <c r="AC529" s="72"/>
      <c r="AD529" s="73"/>
      <c r="AE529" s="73"/>
    </row>
    <row r="530" spans="1:31" x14ac:dyDescent="0.25">
      <c r="A530" s="72"/>
      <c r="B530" s="52"/>
      <c r="C530" s="52"/>
      <c r="D530" s="52"/>
      <c r="E530" s="52"/>
      <c r="F530" s="52"/>
      <c r="G530" s="52"/>
      <c r="H530" s="52"/>
      <c r="I530" s="72"/>
      <c r="J530" s="52"/>
      <c r="K530" s="52"/>
      <c r="L530" s="52"/>
      <c r="M530" s="52"/>
      <c r="N530" s="52"/>
      <c r="O530" s="52"/>
      <c r="P530" s="52"/>
      <c r="Q530" s="52"/>
      <c r="R530" s="52"/>
      <c r="S530" s="52"/>
      <c r="T530" s="52"/>
      <c r="U530" s="52"/>
      <c r="V530" s="52"/>
      <c r="W530" s="52"/>
      <c r="X530" s="52"/>
      <c r="Y530" s="52"/>
      <c r="Z530" s="52"/>
      <c r="AA530" s="52"/>
      <c r="AB530" s="52"/>
      <c r="AC530" s="72"/>
      <c r="AD530" s="73"/>
      <c r="AE530" s="73"/>
    </row>
    <row r="531" spans="1:31" x14ac:dyDescent="0.25">
      <c r="A531" s="72"/>
      <c r="B531" s="52"/>
      <c r="C531" s="52"/>
      <c r="D531" s="52"/>
      <c r="E531" s="52"/>
      <c r="F531" s="52"/>
      <c r="G531" s="52"/>
      <c r="H531" s="52"/>
      <c r="I531" s="72"/>
      <c r="J531" s="52"/>
      <c r="K531" s="52"/>
      <c r="L531" s="52"/>
      <c r="M531" s="52"/>
      <c r="N531" s="52"/>
      <c r="O531" s="52"/>
      <c r="P531" s="52"/>
      <c r="Q531" s="52"/>
      <c r="R531" s="52"/>
      <c r="S531" s="52"/>
      <c r="T531" s="52"/>
      <c r="U531" s="52"/>
      <c r="V531" s="52"/>
      <c r="W531" s="52"/>
      <c r="X531" s="52"/>
      <c r="Y531" s="52"/>
      <c r="Z531" s="52"/>
      <c r="AA531" s="52"/>
      <c r="AB531" s="52"/>
      <c r="AC531" s="72"/>
      <c r="AD531" s="73"/>
      <c r="AE531" s="73"/>
    </row>
    <row r="532" spans="1:31" x14ac:dyDescent="0.25">
      <c r="A532" s="72"/>
      <c r="B532" s="52"/>
      <c r="C532" s="52"/>
      <c r="D532" s="52"/>
      <c r="E532" s="52"/>
      <c r="F532" s="52"/>
      <c r="G532" s="52"/>
      <c r="H532" s="52"/>
      <c r="I532" s="72"/>
      <c r="J532" s="52"/>
      <c r="K532" s="52"/>
      <c r="L532" s="52"/>
      <c r="M532" s="52"/>
      <c r="N532" s="52"/>
      <c r="O532" s="52"/>
      <c r="P532" s="52"/>
      <c r="Q532" s="52"/>
      <c r="R532" s="52"/>
      <c r="S532" s="52"/>
      <c r="T532" s="52"/>
      <c r="U532" s="52"/>
      <c r="V532" s="52"/>
      <c r="W532" s="52"/>
      <c r="X532" s="52"/>
      <c r="Y532" s="52"/>
      <c r="Z532" s="52"/>
      <c r="AA532" s="52"/>
      <c r="AB532" s="52"/>
      <c r="AC532" s="72"/>
      <c r="AD532" s="73"/>
      <c r="AE532" s="73"/>
    </row>
    <row r="533" spans="1:31" x14ac:dyDescent="0.25">
      <c r="A533" s="72"/>
      <c r="B533" s="52"/>
      <c r="C533" s="52"/>
      <c r="D533" s="52"/>
      <c r="E533" s="52"/>
      <c r="F533" s="52"/>
      <c r="G533" s="52"/>
      <c r="H533" s="52"/>
      <c r="I533" s="72"/>
      <c r="J533" s="52"/>
      <c r="K533" s="52"/>
      <c r="L533" s="52"/>
      <c r="M533" s="52"/>
      <c r="N533" s="52"/>
      <c r="O533" s="52"/>
      <c r="P533" s="52"/>
      <c r="Q533" s="52"/>
      <c r="R533" s="52"/>
      <c r="S533" s="52"/>
      <c r="T533" s="52"/>
      <c r="U533" s="52"/>
      <c r="V533" s="52"/>
      <c r="W533" s="52"/>
      <c r="X533" s="52"/>
      <c r="Y533" s="52"/>
      <c r="Z533" s="52"/>
      <c r="AA533" s="52"/>
      <c r="AB533" s="52"/>
      <c r="AC533" s="72"/>
      <c r="AD533" s="73"/>
      <c r="AE533" s="73"/>
    </row>
    <row r="534" spans="1:31" x14ac:dyDescent="0.25">
      <c r="A534" s="72"/>
      <c r="B534" s="52"/>
      <c r="C534" s="52"/>
      <c r="D534" s="52"/>
      <c r="E534" s="52"/>
      <c r="F534" s="52"/>
      <c r="G534" s="52"/>
      <c r="H534" s="52"/>
      <c r="I534" s="72"/>
      <c r="J534" s="52"/>
      <c r="K534" s="52"/>
      <c r="L534" s="52"/>
      <c r="M534" s="52"/>
      <c r="N534" s="52"/>
      <c r="O534" s="52"/>
      <c r="P534" s="52"/>
      <c r="Q534" s="52"/>
      <c r="R534" s="52"/>
      <c r="S534" s="52"/>
      <c r="T534" s="52"/>
      <c r="U534" s="52"/>
      <c r="V534" s="52"/>
      <c r="W534" s="52"/>
      <c r="X534" s="52"/>
      <c r="Y534" s="52"/>
      <c r="Z534" s="52"/>
      <c r="AA534" s="52"/>
      <c r="AB534" s="52"/>
      <c r="AC534" s="72"/>
      <c r="AD534" s="73"/>
      <c r="AE534" s="73"/>
    </row>
    <row r="535" spans="1:31" x14ac:dyDescent="0.25">
      <c r="A535" s="72"/>
      <c r="B535" s="52"/>
      <c r="C535" s="52"/>
      <c r="D535" s="52"/>
      <c r="E535" s="52"/>
      <c r="F535" s="52"/>
      <c r="G535" s="52"/>
      <c r="H535" s="52"/>
      <c r="I535" s="72"/>
      <c r="J535" s="52"/>
      <c r="K535" s="52"/>
      <c r="L535" s="52"/>
      <c r="M535" s="52"/>
      <c r="N535" s="52"/>
      <c r="O535" s="52"/>
      <c r="P535" s="52"/>
      <c r="Q535" s="52"/>
      <c r="R535" s="52"/>
      <c r="S535" s="52"/>
      <c r="T535" s="52"/>
      <c r="U535" s="52"/>
      <c r="V535" s="52"/>
      <c r="W535" s="52"/>
      <c r="X535" s="52"/>
      <c r="Y535" s="52"/>
      <c r="Z535" s="52"/>
      <c r="AA535" s="52"/>
      <c r="AB535" s="52"/>
      <c r="AC535" s="72"/>
      <c r="AD535" s="73"/>
      <c r="AE535" s="73"/>
    </row>
    <row r="536" spans="1:31" x14ac:dyDescent="0.25">
      <c r="A536" s="72"/>
      <c r="B536" s="52"/>
      <c r="C536" s="52"/>
      <c r="D536" s="52"/>
      <c r="E536" s="52"/>
      <c r="F536" s="52"/>
      <c r="G536" s="52"/>
      <c r="H536" s="52"/>
      <c r="I536" s="72"/>
      <c r="J536" s="52"/>
      <c r="K536" s="52"/>
      <c r="L536" s="52"/>
      <c r="M536" s="52"/>
      <c r="N536" s="52"/>
      <c r="O536" s="52"/>
      <c r="P536" s="52"/>
      <c r="Q536" s="52"/>
      <c r="R536" s="52"/>
      <c r="S536" s="52"/>
      <c r="T536" s="52"/>
      <c r="U536" s="52"/>
      <c r="V536" s="52"/>
      <c r="W536" s="52"/>
      <c r="X536" s="52"/>
      <c r="Y536" s="52"/>
      <c r="Z536" s="52"/>
      <c r="AA536" s="52"/>
      <c r="AB536" s="52"/>
      <c r="AC536" s="72"/>
      <c r="AD536" s="73"/>
      <c r="AE536" s="73"/>
    </row>
    <row r="537" spans="1:31" x14ac:dyDescent="0.25">
      <c r="A537" s="72"/>
      <c r="B537" s="52"/>
      <c r="C537" s="52"/>
      <c r="D537" s="52"/>
      <c r="E537" s="52"/>
      <c r="F537" s="52"/>
      <c r="G537" s="52"/>
      <c r="H537" s="52"/>
      <c r="I537" s="72"/>
      <c r="J537" s="52"/>
      <c r="K537" s="52"/>
      <c r="L537" s="52"/>
      <c r="M537" s="52"/>
      <c r="N537" s="52"/>
      <c r="O537" s="52"/>
      <c r="P537" s="52"/>
      <c r="Q537" s="52"/>
      <c r="R537" s="52"/>
      <c r="S537" s="52"/>
      <c r="T537" s="52"/>
      <c r="U537" s="52"/>
      <c r="V537" s="52"/>
      <c r="W537" s="52"/>
      <c r="X537" s="52"/>
      <c r="Y537" s="52"/>
      <c r="Z537" s="52"/>
      <c r="AA537" s="52"/>
      <c r="AB537" s="52"/>
      <c r="AC537" s="72"/>
      <c r="AD537" s="73"/>
      <c r="AE537" s="73"/>
    </row>
    <row r="538" spans="1:31" x14ac:dyDescent="0.25">
      <c r="A538" s="72"/>
      <c r="B538" s="52"/>
      <c r="C538" s="52"/>
      <c r="D538" s="52"/>
      <c r="E538" s="52"/>
      <c r="F538" s="52"/>
      <c r="G538" s="52"/>
      <c r="H538" s="52"/>
      <c r="I538" s="72"/>
      <c r="J538" s="52"/>
      <c r="K538" s="52"/>
      <c r="L538" s="52"/>
      <c r="M538" s="52"/>
      <c r="N538" s="52"/>
      <c r="O538" s="52"/>
      <c r="P538" s="52"/>
      <c r="Q538" s="52"/>
      <c r="R538" s="52"/>
      <c r="S538" s="52"/>
      <c r="T538" s="52"/>
      <c r="U538" s="52"/>
      <c r="V538" s="52"/>
      <c r="W538" s="52"/>
      <c r="X538" s="52"/>
      <c r="Y538" s="52"/>
      <c r="Z538" s="52"/>
      <c r="AA538" s="52"/>
      <c r="AB538" s="52"/>
      <c r="AC538" s="72"/>
      <c r="AD538" s="73"/>
      <c r="AE538" s="73"/>
    </row>
    <row r="539" spans="1:31" x14ac:dyDescent="0.25">
      <c r="A539" s="72"/>
      <c r="B539" s="52"/>
      <c r="C539" s="52"/>
      <c r="D539" s="52"/>
      <c r="E539" s="52"/>
      <c r="F539" s="52"/>
      <c r="G539" s="52"/>
      <c r="H539" s="52"/>
      <c r="I539" s="72"/>
      <c r="J539" s="52"/>
      <c r="K539" s="52"/>
      <c r="L539" s="52"/>
      <c r="M539" s="52"/>
      <c r="N539" s="52"/>
      <c r="O539" s="52"/>
      <c r="P539" s="52"/>
      <c r="Q539" s="52"/>
      <c r="R539" s="52"/>
      <c r="S539" s="52"/>
      <c r="T539" s="52"/>
      <c r="U539" s="52"/>
      <c r="V539" s="52"/>
      <c r="W539" s="52"/>
      <c r="X539" s="52"/>
      <c r="Y539" s="52"/>
      <c r="Z539" s="52"/>
      <c r="AA539" s="52"/>
      <c r="AB539" s="52"/>
      <c r="AC539" s="72"/>
      <c r="AD539" s="73"/>
      <c r="AE539" s="73"/>
    </row>
    <row r="540" spans="1:31" x14ac:dyDescent="0.25">
      <c r="A540" s="72"/>
      <c r="B540" s="52"/>
      <c r="C540" s="52"/>
      <c r="D540" s="52"/>
      <c r="E540" s="52"/>
      <c r="F540" s="52"/>
      <c r="G540" s="52"/>
      <c r="H540" s="52"/>
      <c r="I540" s="72"/>
      <c r="J540" s="52"/>
      <c r="K540" s="52"/>
      <c r="L540" s="52"/>
      <c r="M540" s="52"/>
      <c r="N540" s="52"/>
      <c r="O540" s="52"/>
      <c r="P540" s="52"/>
      <c r="Q540" s="52"/>
      <c r="R540" s="52"/>
      <c r="S540" s="52"/>
      <c r="T540" s="52"/>
      <c r="U540" s="52"/>
      <c r="V540" s="52"/>
      <c r="W540" s="52"/>
      <c r="X540" s="52"/>
      <c r="Y540" s="52"/>
      <c r="Z540" s="52"/>
      <c r="AA540" s="52"/>
      <c r="AB540" s="52"/>
      <c r="AC540" s="72"/>
      <c r="AD540" s="73"/>
      <c r="AE540" s="73"/>
    </row>
    <row r="541" spans="1:31" x14ac:dyDescent="0.25">
      <c r="A541" s="72"/>
      <c r="B541" s="52"/>
      <c r="C541" s="52"/>
      <c r="D541" s="52"/>
      <c r="E541" s="52"/>
      <c r="F541" s="52"/>
      <c r="G541" s="52"/>
      <c r="H541" s="52"/>
      <c r="I541" s="72"/>
      <c r="J541" s="52"/>
      <c r="K541" s="52"/>
      <c r="L541" s="52"/>
      <c r="M541" s="52"/>
      <c r="N541" s="52"/>
      <c r="O541" s="52"/>
      <c r="P541" s="52"/>
      <c r="Q541" s="52"/>
      <c r="R541" s="52"/>
      <c r="S541" s="52"/>
      <c r="T541" s="52"/>
      <c r="U541" s="52"/>
      <c r="V541" s="52"/>
      <c r="W541" s="52"/>
      <c r="X541" s="52"/>
      <c r="Y541" s="52"/>
      <c r="Z541" s="52"/>
      <c r="AA541" s="52"/>
      <c r="AB541" s="52"/>
      <c r="AC541" s="72"/>
      <c r="AD541" s="73"/>
      <c r="AE541" s="73"/>
    </row>
    <row r="542" spans="1:31" x14ac:dyDescent="0.25">
      <c r="A542" s="72"/>
      <c r="B542" s="52"/>
      <c r="C542" s="52"/>
      <c r="D542" s="52"/>
      <c r="E542" s="52"/>
      <c r="F542" s="52"/>
      <c r="G542" s="52"/>
      <c r="H542" s="52"/>
      <c r="I542" s="72"/>
      <c r="J542" s="52"/>
      <c r="K542" s="52"/>
      <c r="L542" s="52"/>
      <c r="M542" s="52"/>
      <c r="N542" s="52"/>
      <c r="O542" s="52"/>
      <c r="P542" s="52"/>
      <c r="Q542" s="52"/>
      <c r="R542" s="52"/>
      <c r="S542" s="52"/>
      <c r="T542" s="52"/>
      <c r="U542" s="52"/>
      <c r="V542" s="52"/>
      <c r="W542" s="52"/>
      <c r="X542" s="52"/>
      <c r="Y542" s="52"/>
      <c r="Z542" s="52"/>
      <c r="AA542" s="52"/>
      <c r="AB542" s="52"/>
      <c r="AC542" s="72"/>
      <c r="AD542" s="73"/>
      <c r="AE542" s="73"/>
    </row>
    <row r="543" spans="1:31" x14ac:dyDescent="0.25">
      <c r="A543" s="72"/>
      <c r="B543" s="52"/>
      <c r="C543" s="52"/>
      <c r="D543" s="52"/>
      <c r="E543" s="52"/>
      <c r="F543" s="52"/>
      <c r="G543" s="52"/>
      <c r="H543" s="52"/>
      <c r="I543" s="72"/>
      <c r="J543" s="52"/>
      <c r="K543" s="52"/>
      <c r="L543" s="52"/>
      <c r="M543" s="52"/>
      <c r="N543" s="52"/>
      <c r="O543" s="52"/>
      <c r="P543" s="52"/>
      <c r="Q543" s="52"/>
      <c r="R543" s="52"/>
      <c r="S543" s="52"/>
      <c r="T543" s="52"/>
      <c r="U543" s="52"/>
      <c r="V543" s="52"/>
      <c r="W543" s="52"/>
      <c r="X543" s="52"/>
      <c r="Y543" s="52"/>
      <c r="Z543" s="52"/>
      <c r="AA543" s="52"/>
      <c r="AB543" s="52"/>
      <c r="AC543" s="72"/>
      <c r="AD543" s="73"/>
      <c r="AE543" s="73"/>
    </row>
    <row r="544" spans="1:31" x14ac:dyDescent="0.25">
      <c r="A544" s="72"/>
      <c r="B544" s="52"/>
      <c r="C544" s="52"/>
      <c r="D544" s="52"/>
      <c r="E544" s="52"/>
      <c r="F544" s="52"/>
      <c r="G544" s="52"/>
      <c r="H544" s="52"/>
      <c r="I544" s="72"/>
      <c r="J544" s="52"/>
      <c r="K544" s="52"/>
      <c r="L544" s="52"/>
      <c r="M544" s="52"/>
      <c r="N544" s="52"/>
      <c r="O544" s="52"/>
      <c r="P544" s="52"/>
      <c r="Q544" s="52"/>
      <c r="R544" s="52"/>
      <c r="S544" s="52"/>
      <c r="T544" s="52"/>
      <c r="U544" s="52"/>
      <c r="V544" s="52"/>
      <c r="W544" s="52"/>
      <c r="X544" s="52"/>
      <c r="Y544" s="52"/>
      <c r="Z544" s="52"/>
      <c r="AA544" s="52"/>
      <c r="AB544" s="52"/>
      <c r="AC544" s="72"/>
      <c r="AD544" s="73"/>
      <c r="AE544" s="73"/>
    </row>
    <row r="545" spans="1:31" x14ac:dyDescent="0.25">
      <c r="A545" s="72"/>
      <c r="B545" s="52"/>
      <c r="C545" s="52"/>
      <c r="D545" s="52"/>
      <c r="E545" s="52"/>
      <c r="F545" s="52"/>
      <c r="G545" s="52"/>
      <c r="H545" s="52"/>
      <c r="I545" s="72"/>
      <c r="J545" s="52"/>
      <c r="K545" s="52"/>
      <c r="L545" s="52"/>
      <c r="M545" s="52"/>
      <c r="N545" s="52"/>
      <c r="O545" s="52"/>
      <c r="P545" s="52"/>
      <c r="Q545" s="52"/>
      <c r="R545" s="52"/>
      <c r="S545" s="52"/>
      <c r="T545" s="52"/>
      <c r="U545" s="52"/>
      <c r="V545" s="52"/>
      <c r="W545" s="52"/>
      <c r="X545" s="52"/>
      <c r="Y545" s="52"/>
      <c r="Z545" s="52"/>
      <c r="AA545" s="52"/>
      <c r="AB545" s="52"/>
      <c r="AC545" s="72"/>
      <c r="AD545" s="73"/>
      <c r="AE545" s="73"/>
    </row>
    <row r="546" spans="1:31" x14ac:dyDescent="0.25">
      <c r="A546" s="72"/>
      <c r="B546" s="52"/>
      <c r="C546" s="52"/>
      <c r="D546" s="52"/>
      <c r="E546" s="52"/>
      <c r="F546" s="52"/>
      <c r="G546" s="52"/>
      <c r="H546" s="52"/>
      <c r="I546" s="72"/>
      <c r="J546" s="52"/>
      <c r="K546" s="52"/>
      <c r="L546" s="52"/>
      <c r="M546" s="52"/>
      <c r="N546" s="52"/>
      <c r="O546" s="52"/>
      <c r="P546" s="52"/>
      <c r="Q546" s="52"/>
      <c r="R546" s="52"/>
      <c r="S546" s="52"/>
      <c r="T546" s="52"/>
      <c r="U546" s="52"/>
      <c r="V546" s="52"/>
      <c r="W546" s="52"/>
      <c r="X546" s="52"/>
      <c r="Y546" s="52"/>
      <c r="Z546" s="52"/>
      <c r="AA546" s="52"/>
      <c r="AB546" s="52"/>
      <c r="AC546" s="72"/>
      <c r="AD546" s="73"/>
      <c r="AE546" s="73"/>
    </row>
    <row r="547" spans="1:31" x14ac:dyDescent="0.25">
      <c r="A547" s="72"/>
      <c r="B547" s="52"/>
      <c r="C547" s="52"/>
      <c r="D547" s="52"/>
      <c r="E547" s="52"/>
      <c r="F547" s="52"/>
      <c r="G547" s="52"/>
      <c r="H547" s="52"/>
      <c r="I547" s="72"/>
      <c r="J547" s="52"/>
      <c r="K547" s="52"/>
      <c r="L547" s="52"/>
      <c r="M547" s="52"/>
      <c r="N547" s="52"/>
      <c r="O547" s="52"/>
      <c r="P547" s="52"/>
      <c r="Q547" s="52"/>
      <c r="R547" s="52"/>
      <c r="S547" s="52"/>
      <c r="T547" s="52"/>
      <c r="U547" s="52"/>
      <c r="V547" s="52"/>
      <c r="W547" s="52"/>
      <c r="X547" s="52"/>
      <c r="Y547" s="52"/>
      <c r="Z547" s="52"/>
      <c r="AA547" s="52"/>
      <c r="AB547" s="52"/>
      <c r="AC547" s="72"/>
      <c r="AD547" s="73"/>
      <c r="AE547" s="73"/>
    </row>
    <row r="548" spans="1:31" x14ac:dyDescent="0.25">
      <c r="A548" s="72"/>
      <c r="B548" s="52"/>
      <c r="C548" s="52"/>
      <c r="D548" s="52"/>
      <c r="E548" s="52"/>
      <c r="F548" s="52"/>
      <c r="G548" s="52"/>
      <c r="H548" s="52"/>
      <c r="I548" s="72"/>
      <c r="J548" s="52"/>
      <c r="K548" s="52"/>
      <c r="L548" s="52"/>
      <c r="M548" s="52"/>
      <c r="N548" s="52"/>
      <c r="O548" s="52"/>
      <c r="P548" s="52"/>
      <c r="Q548" s="52"/>
      <c r="R548" s="52"/>
      <c r="S548" s="52"/>
      <c r="T548" s="52"/>
      <c r="U548" s="52"/>
      <c r="V548" s="52"/>
      <c r="W548" s="52"/>
      <c r="X548" s="52"/>
      <c r="Y548" s="52"/>
      <c r="Z548" s="52"/>
      <c r="AA548" s="52"/>
      <c r="AB548" s="52"/>
      <c r="AC548" s="72"/>
      <c r="AD548" s="73"/>
      <c r="AE548" s="73"/>
    </row>
    <row r="549" spans="1:31" x14ac:dyDescent="0.25">
      <c r="A549" s="72"/>
      <c r="B549" s="52"/>
      <c r="C549" s="52"/>
      <c r="D549" s="52"/>
      <c r="E549" s="52"/>
      <c r="F549" s="52"/>
      <c r="G549" s="52"/>
      <c r="H549" s="52"/>
      <c r="I549" s="72"/>
      <c r="J549" s="52"/>
      <c r="K549" s="52"/>
      <c r="L549" s="52"/>
      <c r="M549" s="52"/>
      <c r="N549" s="52"/>
      <c r="O549" s="52"/>
      <c r="P549" s="52"/>
      <c r="Q549" s="52"/>
      <c r="R549" s="52"/>
      <c r="S549" s="52"/>
      <c r="T549" s="52"/>
      <c r="U549" s="52"/>
      <c r="V549" s="52"/>
      <c r="W549" s="52"/>
      <c r="X549" s="52"/>
      <c r="Y549" s="52"/>
      <c r="Z549" s="52"/>
      <c r="AA549" s="52"/>
      <c r="AB549" s="52"/>
      <c r="AC549" s="72"/>
      <c r="AD549" s="73"/>
      <c r="AE549" s="73"/>
    </row>
    <row r="550" spans="1:31" x14ac:dyDescent="0.25">
      <c r="A550" s="72"/>
      <c r="B550" s="52"/>
      <c r="C550" s="52"/>
      <c r="D550" s="52"/>
      <c r="E550" s="52"/>
      <c r="F550" s="52"/>
      <c r="G550" s="52"/>
      <c r="H550" s="52"/>
      <c r="I550" s="72"/>
      <c r="J550" s="52"/>
      <c r="K550" s="52"/>
      <c r="L550" s="52"/>
      <c r="M550" s="52"/>
      <c r="N550" s="52"/>
      <c r="O550" s="52"/>
      <c r="P550" s="52"/>
      <c r="Q550" s="52"/>
      <c r="R550" s="52"/>
      <c r="S550" s="52"/>
      <c r="T550" s="52"/>
      <c r="U550" s="52"/>
      <c r="V550" s="52"/>
      <c r="W550" s="52"/>
      <c r="X550" s="52"/>
      <c r="Y550" s="52"/>
      <c r="Z550" s="52"/>
      <c r="AA550" s="52"/>
      <c r="AB550" s="52"/>
      <c r="AC550" s="72"/>
      <c r="AD550" s="73"/>
      <c r="AE550" s="73"/>
    </row>
    <row r="551" spans="1:31" x14ac:dyDescent="0.25">
      <c r="A551" s="72"/>
      <c r="B551" s="52"/>
      <c r="C551" s="52"/>
      <c r="D551" s="52"/>
      <c r="E551" s="52"/>
      <c r="F551" s="52"/>
      <c r="G551" s="52"/>
      <c r="H551" s="52"/>
      <c r="I551" s="72"/>
      <c r="J551" s="52"/>
      <c r="K551" s="52"/>
      <c r="L551" s="52"/>
      <c r="M551" s="52"/>
      <c r="N551" s="52"/>
      <c r="O551" s="52"/>
      <c r="P551" s="52"/>
      <c r="Q551" s="52"/>
      <c r="R551" s="52"/>
      <c r="S551" s="52"/>
      <c r="T551" s="52"/>
      <c r="U551" s="52"/>
      <c r="V551" s="52"/>
      <c r="W551" s="52"/>
      <c r="X551" s="52"/>
      <c r="Y551" s="52"/>
      <c r="Z551" s="52"/>
      <c r="AA551" s="52"/>
      <c r="AB551" s="52"/>
      <c r="AC551" s="72"/>
      <c r="AD551" s="73"/>
      <c r="AE551" s="73"/>
    </row>
    <row r="552" spans="1:31" x14ac:dyDescent="0.25">
      <c r="A552" s="72"/>
      <c r="B552" s="52"/>
      <c r="C552" s="52"/>
      <c r="D552" s="52"/>
      <c r="E552" s="52"/>
      <c r="F552" s="52"/>
      <c r="G552" s="52"/>
      <c r="H552" s="52"/>
      <c r="I552" s="72"/>
      <c r="J552" s="52"/>
      <c r="K552" s="52"/>
      <c r="L552" s="52"/>
      <c r="M552" s="52"/>
      <c r="N552" s="52"/>
      <c r="O552" s="52"/>
      <c r="P552" s="52"/>
      <c r="Q552" s="52"/>
      <c r="R552" s="52"/>
      <c r="S552" s="52"/>
      <c r="T552" s="52"/>
      <c r="U552" s="52"/>
      <c r="V552" s="52"/>
      <c r="W552" s="52"/>
      <c r="X552" s="52"/>
      <c r="Y552" s="52"/>
      <c r="Z552" s="52"/>
      <c r="AA552" s="52"/>
      <c r="AB552" s="52"/>
      <c r="AC552" s="72"/>
      <c r="AD552" s="73"/>
      <c r="AE552" s="73"/>
    </row>
    <row r="553" spans="1:31" x14ac:dyDescent="0.25">
      <c r="A553" s="72"/>
      <c r="B553" s="52"/>
      <c r="C553" s="52"/>
      <c r="D553" s="52"/>
      <c r="E553" s="52"/>
      <c r="F553" s="52"/>
      <c r="G553" s="52"/>
      <c r="H553" s="52"/>
      <c r="I553" s="72"/>
      <c r="J553" s="52"/>
      <c r="K553" s="52"/>
      <c r="L553" s="52"/>
      <c r="M553" s="52"/>
      <c r="N553" s="52"/>
      <c r="O553" s="52"/>
      <c r="P553" s="52"/>
      <c r="Q553" s="52"/>
      <c r="R553" s="52"/>
      <c r="S553" s="52"/>
      <c r="T553" s="52"/>
      <c r="U553" s="52"/>
      <c r="V553" s="52"/>
      <c r="W553" s="52"/>
      <c r="X553" s="52"/>
      <c r="Y553" s="52"/>
      <c r="Z553" s="52"/>
      <c r="AA553" s="52"/>
      <c r="AB553" s="52"/>
      <c r="AC553" s="72"/>
      <c r="AD553" s="73"/>
      <c r="AE553" s="73"/>
    </row>
    <row r="554" spans="1:31" x14ac:dyDescent="0.25">
      <c r="A554" s="72"/>
      <c r="B554" s="52"/>
      <c r="C554" s="52"/>
      <c r="D554" s="52"/>
      <c r="E554" s="52"/>
      <c r="F554" s="52"/>
      <c r="G554" s="52"/>
      <c r="H554" s="52"/>
      <c r="I554" s="72"/>
      <c r="J554" s="52"/>
      <c r="K554" s="52"/>
      <c r="L554" s="52"/>
      <c r="M554" s="52"/>
      <c r="N554" s="52"/>
      <c r="O554" s="52"/>
      <c r="P554" s="52"/>
      <c r="Q554" s="52"/>
      <c r="R554" s="52"/>
      <c r="S554" s="52"/>
      <c r="T554" s="52"/>
      <c r="U554" s="52"/>
      <c r="V554" s="52"/>
      <c r="W554" s="52"/>
      <c r="X554" s="52"/>
      <c r="Y554" s="52"/>
      <c r="Z554" s="52"/>
      <c r="AA554" s="52"/>
      <c r="AB554" s="52"/>
      <c r="AC554" s="72"/>
      <c r="AD554" s="73"/>
      <c r="AE554" s="73"/>
    </row>
    <row r="555" spans="1:31" x14ac:dyDescent="0.25">
      <c r="A555" s="72"/>
      <c r="B555" s="52"/>
      <c r="C555" s="52"/>
      <c r="D555" s="52"/>
      <c r="E555" s="52"/>
      <c r="F555" s="52"/>
      <c r="G555" s="52"/>
      <c r="H555" s="52"/>
      <c r="I555" s="72"/>
      <c r="J555" s="52"/>
      <c r="K555" s="52"/>
      <c r="L555" s="52"/>
      <c r="M555" s="52"/>
      <c r="N555" s="52"/>
      <c r="O555" s="52"/>
      <c r="P555" s="52"/>
      <c r="Q555" s="52"/>
      <c r="R555" s="52"/>
      <c r="S555" s="52"/>
      <c r="T555" s="52"/>
      <c r="U555" s="52"/>
      <c r="V555" s="52"/>
      <c r="W555" s="52"/>
      <c r="X555" s="52"/>
      <c r="Y555" s="52"/>
      <c r="Z555" s="52"/>
      <c r="AA555" s="52"/>
      <c r="AB555" s="52"/>
      <c r="AC555" s="72"/>
      <c r="AD555" s="73"/>
      <c r="AE555" s="73"/>
    </row>
    <row r="556" spans="1:31" x14ac:dyDescent="0.25">
      <c r="A556" s="72"/>
      <c r="B556" s="52"/>
      <c r="C556" s="52"/>
      <c r="D556" s="52"/>
      <c r="E556" s="52"/>
      <c r="F556" s="52"/>
      <c r="G556" s="52"/>
      <c r="H556" s="52"/>
      <c r="I556" s="72"/>
      <c r="J556" s="52"/>
      <c r="K556" s="52"/>
      <c r="L556" s="52"/>
      <c r="M556" s="52"/>
      <c r="N556" s="52"/>
      <c r="O556" s="52"/>
      <c r="P556" s="52"/>
      <c r="Q556" s="52"/>
      <c r="R556" s="52"/>
      <c r="S556" s="52"/>
      <c r="T556" s="52"/>
      <c r="U556" s="52"/>
      <c r="V556" s="52"/>
      <c r="W556" s="52"/>
      <c r="X556" s="52"/>
      <c r="Y556" s="52"/>
      <c r="Z556" s="52"/>
      <c r="AA556" s="52"/>
      <c r="AB556" s="52"/>
      <c r="AC556" s="72"/>
      <c r="AD556" s="73"/>
      <c r="AE556" s="73"/>
    </row>
    <row r="557" spans="1:31" x14ac:dyDescent="0.25">
      <c r="A557" s="72"/>
      <c r="B557" s="52"/>
      <c r="C557" s="52"/>
      <c r="D557" s="52"/>
      <c r="E557" s="52"/>
      <c r="F557" s="52"/>
      <c r="G557" s="52"/>
      <c r="H557" s="52"/>
      <c r="I557" s="72"/>
      <c r="J557" s="52"/>
      <c r="K557" s="52"/>
      <c r="L557" s="52"/>
      <c r="M557" s="52"/>
      <c r="N557" s="52"/>
      <c r="O557" s="52"/>
      <c r="P557" s="52"/>
      <c r="Q557" s="52"/>
      <c r="R557" s="52"/>
      <c r="S557" s="52"/>
      <c r="T557" s="52"/>
      <c r="U557" s="52"/>
      <c r="V557" s="52"/>
      <c r="W557" s="52"/>
      <c r="X557" s="52"/>
      <c r="Y557" s="52"/>
      <c r="Z557" s="52"/>
      <c r="AA557" s="52"/>
      <c r="AB557" s="52"/>
      <c r="AC557" s="72"/>
      <c r="AD557" s="73"/>
      <c r="AE557" s="73"/>
    </row>
    <row r="558" spans="1:31" x14ac:dyDescent="0.25">
      <c r="A558" s="72"/>
      <c r="B558" s="52"/>
      <c r="C558" s="52"/>
      <c r="D558" s="52"/>
      <c r="E558" s="52"/>
      <c r="F558" s="52"/>
      <c r="G558" s="52"/>
      <c r="H558" s="52"/>
      <c r="I558" s="72"/>
      <c r="J558" s="52"/>
      <c r="K558" s="52"/>
      <c r="L558" s="52"/>
      <c r="M558" s="52"/>
      <c r="N558" s="52"/>
      <c r="O558" s="52"/>
      <c r="P558" s="52"/>
      <c r="Q558" s="52"/>
      <c r="R558" s="52"/>
      <c r="S558" s="52"/>
      <c r="T558" s="52"/>
      <c r="U558" s="52"/>
      <c r="V558" s="52"/>
      <c r="W558" s="52"/>
      <c r="X558" s="52"/>
      <c r="Y558" s="52"/>
      <c r="Z558" s="52"/>
      <c r="AA558" s="52"/>
      <c r="AB558" s="52"/>
      <c r="AC558" s="72"/>
      <c r="AD558" s="73"/>
      <c r="AE558" s="73"/>
    </row>
    <row r="559" spans="1:31" x14ac:dyDescent="0.25">
      <c r="A559" s="72"/>
      <c r="B559" s="52"/>
      <c r="C559" s="52"/>
      <c r="D559" s="52"/>
      <c r="E559" s="52"/>
      <c r="F559" s="52"/>
      <c r="G559" s="52"/>
      <c r="H559" s="52"/>
      <c r="I559" s="72"/>
      <c r="J559" s="52"/>
      <c r="K559" s="52"/>
      <c r="L559" s="52"/>
      <c r="M559" s="52"/>
      <c r="N559" s="52"/>
      <c r="O559" s="52"/>
      <c r="P559" s="52"/>
      <c r="Q559" s="52"/>
      <c r="R559" s="52"/>
      <c r="S559" s="52"/>
      <c r="T559" s="52"/>
      <c r="U559" s="52"/>
      <c r="V559" s="52"/>
      <c r="W559" s="52"/>
      <c r="X559" s="52"/>
      <c r="Y559" s="52"/>
      <c r="Z559" s="52"/>
      <c r="AA559" s="52"/>
      <c r="AB559" s="52"/>
      <c r="AC559" s="72"/>
      <c r="AD559" s="73"/>
      <c r="AE559" s="73"/>
    </row>
    <row r="560" spans="1:31" x14ac:dyDescent="0.25">
      <c r="A560" s="72"/>
      <c r="B560" s="52"/>
      <c r="C560" s="52"/>
      <c r="D560" s="52"/>
      <c r="E560" s="52"/>
      <c r="F560" s="52"/>
      <c r="G560" s="52"/>
      <c r="H560" s="52"/>
      <c r="I560" s="72"/>
      <c r="J560" s="52"/>
      <c r="K560" s="52"/>
      <c r="L560" s="52"/>
      <c r="M560" s="52"/>
      <c r="N560" s="52"/>
      <c r="O560" s="52"/>
      <c r="P560" s="52"/>
      <c r="Q560" s="52"/>
      <c r="R560" s="52"/>
      <c r="S560" s="52"/>
      <c r="T560" s="52"/>
      <c r="U560" s="52"/>
      <c r="V560" s="52"/>
      <c r="W560" s="52"/>
      <c r="X560" s="52"/>
      <c r="Y560" s="52"/>
      <c r="Z560" s="52"/>
      <c r="AA560" s="52"/>
      <c r="AB560" s="52"/>
      <c r="AC560" s="72"/>
      <c r="AD560" s="73"/>
      <c r="AE560" s="73"/>
    </row>
    <row r="561" spans="1:31" x14ac:dyDescent="0.25">
      <c r="A561" s="72"/>
      <c r="B561" s="52"/>
      <c r="C561" s="52"/>
      <c r="D561" s="52"/>
      <c r="E561" s="52"/>
      <c r="F561" s="52"/>
      <c r="G561" s="52"/>
      <c r="H561" s="52"/>
      <c r="I561" s="72"/>
      <c r="J561" s="52"/>
      <c r="K561" s="52"/>
      <c r="L561" s="52"/>
      <c r="M561" s="52"/>
      <c r="N561" s="52"/>
      <c r="O561" s="52"/>
      <c r="P561" s="52"/>
      <c r="Q561" s="52"/>
      <c r="R561" s="52"/>
      <c r="S561" s="52"/>
      <c r="T561" s="52"/>
      <c r="U561" s="52"/>
      <c r="V561" s="52"/>
      <c r="W561" s="52"/>
      <c r="X561" s="52"/>
      <c r="Y561" s="52"/>
      <c r="Z561" s="52"/>
      <c r="AA561" s="52"/>
      <c r="AB561" s="52"/>
      <c r="AC561" s="72"/>
      <c r="AD561" s="73"/>
      <c r="AE561" s="73"/>
    </row>
    <row r="562" spans="1:31" x14ac:dyDescent="0.25">
      <c r="A562" s="72"/>
      <c r="B562" s="52"/>
      <c r="C562" s="52"/>
      <c r="D562" s="52"/>
      <c r="E562" s="52"/>
      <c r="F562" s="52"/>
      <c r="G562" s="52"/>
      <c r="H562" s="52"/>
      <c r="I562" s="72"/>
      <c r="J562" s="52"/>
      <c r="K562" s="52"/>
      <c r="L562" s="52"/>
      <c r="M562" s="52"/>
      <c r="N562" s="52"/>
      <c r="O562" s="52"/>
      <c r="P562" s="52"/>
      <c r="Q562" s="52"/>
      <c r="R562" s="52"/>
      <c r="S562" s="52"/>
      <c r="T562" s="52"/>
      <c r="U562" s="52"/>
      <c r="V562" s="52"/>
      <c r="W562" s="52"/>
      <c r="X562" s="52"/>
      <c r="Y562" s="52"/>
      <c r="Z562" s="52"/>
      <c r="AA562" s="52"/>
      <c r="AB562" s="52"/>
      <c r="AC562" s="72"/>
      <c r="AD562" s="73"/>
      <c r="AE562" s="73"/>
    </row>
    <row r="563" spans="1:31" x14ac:dyDescent="0.25">
      <c r="A563" s="72"/>
      <c r="B563" s="52"/>
      <c r="C563" s="52"/>
      <c r="D563" s="52"/>
      <c r="E563" s="52"/>
      <c r="F563" s="52"/>
      <c r="G563" s="52"/>
      <c r="H563" s="52"/>
      <c r="I563" s="72"/>
      <c r="J563" s="52"/>
      <c r="K563" s="52"/>
      <c r="L563" s="52"/>
      <c r="M563" s="52"/>
      <c r="N563" s="52"/>
      <c r="O563" s="52"/>
      <c r="P563" s="52"/>
      <c r="Q563" s="52"/>
      <c r="R563" s="52"/>
      <c r="S563" s="52"/>
      <c r="T563" s="52"/>
      <c r="U563" s="52"/>
      <c r="V563" s="52"/>
      <c r="W563" s="52"/>
      <c r="X563" s="52"/>
      <c r="Y563" s="52"/>
      <c r="Z563" s="52"/>
      <c r="AA563" s="52"/>
      <c r="AB563" s="52"/>
      <c r="AC563" s="72"/>
      <c r="AD563" s="73"/>
      <c r="AE563" s="73"/>
    </row>
    <row r="564" spans="1:31" x14ac:dyDescent="0.25">
      <c r="A564" s="72"/>
      <c r="B564" s="52"/>
      <c r="C564" s="52"/>
      <c r="D564" s="52"/>
      <c r="E564" s="52"/>
      <c r="F564" s="52"/>
      <c r="G564" s="52"/>
      <c r="H564" s="52"/>
      <c r="I564" s="72"/>
      <c r="J564" s="52"/>
      <c r="K564" s="52"/>
      <c r="L564" s="52"/>
      <c r="M564" s="52"/>
      <c r="N564" s="52"/>
      <c r="O564" s="52"/>
      <c r="P564" s="52"/>
      <c r="Q564" s="52"/>
      <c r="R564" s="52"/>
      <c r="S564" s="52"/>
      <c r="T564" s="52"/>
      <c r="U564" s="52"/>
      <c r="V564" s="52"/>
      <c r="W564" s="52"/>
      <c r="X564" s="52"/>
      <c r="Y564" s="52"/>
      <c r="Z564" s="52"/>
      <c r="AA564" s="52"/>
      <c r="AB564" s="52"/>
      <c r="AC564" s="72"/>
      <c r="AD564" s="73"/>
      <c r="AE564" s="73"/>
    </row>
    <row r="565" spans="1:31" x14ac:dyDescent="0.25">
      <c r="A565" s="72"/>
      <c r="B565" s="52"/>
      <c r="C565" s="52"/>
      <c r="D565" s="52"/>
      <c r="E565" s="52"/>
      <c r="F565" s="52"/>
      <c r="G565" s="52"/>
      <c r="H565" s="52"/>
      <c r="I565" s="72"/>
      <c r="J565" s="52"/>
      <c r="K565" s="52"/>
      <c r="L565" s="52"/>
      <c r="M565" s="52"/>
      <c r="N565" s="52"/>
      <c r="O565" s="52"/>
      <c r="P565" s="52"/>
      <c r="Q565" s="52"/>
      <c r="R565" s="52"/>
      <c r="S565" s="52"/>
      <c r="T565" s="52"/>
      <c r="U565" s="52"/>
      <c r="V565" s="52"/>
      <c r="W565" s="52"/>
      <c r="X565" s="52"/>
      <c r="Y565" s="52"/>
      <c r="Z565" s="52"/>
      <c r="AA565" s="52"/>
      <c r="AB565" s="52"/>
      <c r="AC565" s="72"/>
      <c r="AD565" s="73"/>
      <c r="AE565" s="73"/>
    </row>
    <row r="566" spans="1:31" x14ac:dyDescent="0.25">
      <c r="A566" s="72"/>
      <c r="B566" s="52"/>
      <c r="C566" s="52"/>
      <c r="D566" s="52"/>
      <c r="E566" s="52"/>
      <c r="F566" s="52"/>
      <c r="G566" s="52"/>
      <c r="H566" s="52"/>
      <c r="I566" s="72"/>
      <c r="J566" s="52"/>
      <c r="K566" s="52"/>
      <c r="L566" s="52"/>
      <c r="M566" s="52"/>
      <c r="N566" s="52"/>
      <c r="O566" s="52"/>
      <c r="P566" s="52"/>
      <c r="Q566" s="52"/>
      <c r="R566" s="52"/>
      <c r="S566" s="52"/>
      <c r="T566" s="52"/>
      <c r="U566" s="52"/>
      <c r="V566" s="52"/>
      <c r="W566" s="52"/>
      <c r="X566" s="52"/>
      <c r="Y566" s="52"/>
      <c r="Z566" s="52"/>
      <c r="AA566" s="52"/>
      <c r="AB566" s="52"/>
      <c r="AC566" s="72"/>
      <c r="AD566" s="73"/>
      <c r="AE566" s="73"/>
    </row>
    <row r="567" spans="1:31" x14ac:dyDescent="0.25">
      <c r="A567" s="72"/>
      <c r="B567" s="52"/>
      <c r="C567" s="52"/>
      <c r="D567" s="52"/>
      <c r="E567" s="52"/>
      <c r="F567" s="52"/>
      <c r="G567" s="52"/>
      <c r="H567" s="52"/>
      <c r="I567" s="72"/>
      <c r="J567" s="52"/>
      <c r="K567" s="52"/>
      <c r="L567" s="52"/>
      <c r="M567" s="52"/>
      <c r="N567" s="52"/>
      <c r="O567" s="52"/>
      <c r="P567" s="52"/>
      <c r="Q567" s="52"/>
      <c r="R567" s="52"/>
      <c r="S567" s="52"/>
      <c r="T567" s="52"/>
      <c r="U567" s="52"/>
      <c r="V567" s="52"/>
      <c r="W567" s="52"/>
      <c r="X567" s="52"/>
      <c r="Y567" s="52"/>
      <c r="Z567" s="52"/>
      <c r="AA567" s="52"/>
      <c r="AB567" s="52"/>
      <c r="AC567" s="72"/>
      <c r="AD567" s="73"/>
      <c r="AE567" s="73"/>
    </row>
    <row r="568" spans="1:31" x14ac:dyDescent="0.25">
      <c r="A568" s="72"/>
      <c r="B568" s="52"/>
      <c r="C568" s="52"/>
      <c r="D568" s="52"/>
      <c r="E568" s="52"/>
      <c r="F568" s="52"/>
      <c r="G568" s="52"/>
      <c r="H568" s="52"/>
      <c r="I568" s="72"/>
      <c r="J568" s="52"/>
      <c r="K568" s="52"/>
      <c r="L568" s="52"/>
      <c r="M568" s="52"/>
      <c r="N568" s="52"/>
      <c r="O568" s="52"/>
      <c r="P568" s="52"/>
      <c r="Q568" s="52"/>
      <c r="R568" s="52"/>
      <c r="S568" s="52"/>
      <c r="T568" s="52"/>
      <c r="U568" s="52"/>
      <c r="V568" s="52"/>
      <c r="W568" s="52"/>
      <c r="X568" s="52"/>
      <c r="Y568" s="52"/>
      <c r="Z568" s="52"/>
      <c r="AA568" s="52"/>
      <c r="AB568" s="52"/>
      <c r="AC568" s="72"/>
      <c r="AD568" s="73"/>
      <c r="AE568" s="73"/>
    </row>
    <row r="569" spans="1:31" x14ac:dyDescent="0.25">
      <c r="A569" s="72"/>
      <c r="B569" s="52"/>
      <c r="C569" s="52"/>
      <c r="D569" s="52"/>
      <c r="E569" s="52"/>
      <c r="F569" s="52"/>
      <c r="G569" s="52"/>
      <c r="H569" s="52"/>
      <c r="I569" s="72"/>
      <c r="J569" s="52"/>
      <c r="K569" s="52"/>
      <c r="L569" s="52"/>
      <c r="M569" s="52"/>
      <c r="N569" s="52"/>
      <c r="O569" s="52"/>
      <c r="P569" s="52"/>
      <c r="Q569" s="52"/>
      <c r="R569" s="52"/>
      <c r="S569" s="52"/>
      <c r="T569" s="52"/>
      <c r="U569" s="52"/>
      <c r="V569" s="52"/>
      <c r="W569" s="52"/>
      <c r="X569" s="52"/>
      <c r="Y569" s="52"/>
      <c r="Z569" s="52"/>
      <c r="AA569" s="52"/>
      <c r="AB569" s="52"/>
      <c r="AC569" s="72"/>
      <c r="AD569" s="73"/>
      <c r="AE569" s="73"/>
    </row>
    <row r="570" spans="1:31" x14ac:dyDescent="0.25">
      <c r="A570" s="72"/>
      <c r="B570" s="52"/>
      <c r="C570" s="52"/>
      <c r="D570" s="52"/>
      <c r="E570" s="52"/>
      <c r="F570" s="52"/>
      <c r="G570" s="52"/>
      <c r="H570" s="52"/>
      <c r="I570" s="72"/>
      <c r="J570" s="52"/>
      <c r="K570" s="52"/>
      <c r="L570" s="52"/>
      <c r="M570" s="52"/>
      <c r="N570" s="52"/>
      <c r="O570" s="52"/>
      <c r="P570" s="52"/>
      <c r="Q570" s="52"/>
      <c r="R570" s="52"/>
      <c r="S570" s="52"/>
      <c r="T570" s="52"/>
      <c r="U570" s="52"/>
      <c r="V570" s="52"/>
      <c r="W570" s="52"/>
      <c r="X570" s="52"/>
      <c r="Y570" s="52"/>
      <c r="Z570" s="52"/>
      <c r="AA570" s="52"/>
      <c r="AB570" s="52"/>
      <c r="AC570" s="72"/>
      <c r="AD570" s="73"/>
      <c r="AE570" s="73"/>
    </row>
    <row r="571" spans="1:31" x14ac:dyDescent="0.25">
      <c r="A571" s="72"/>
      <c r="B571" s="52"/>
      <c r="C571" s="52"/>
      <c r="D571" s="52"/>
      <c r="E571" s="52"/>
      <c r="F571" s="52"/>
      <c r="G571" s="52"/>
      <c r="H571" s="52"/>
      <c r="I571" s="72"/>
      <c r="J571" s="52"/>
      <c r="K571" s="52"/>
      <c r="L571" s="52"/>
      <c r="M571" s="52"/>
      <c r="N571" s="52"/>
      <c r="O571" s="52"/>
      <c r="P571" s="52"/>
      <c r="Q571" s="52"/>
      <c r="R571" s="52"/>
      <c r="S571" s="52"/>
      <c r="T571" s="52"/>
      <c r="U571" s="52"/>
      <c r="V571" s="52"/>
      <c r="W571" s="52"/>
      <c r="X571" s="52"/>
      <c r="Y571" s="52"/>
      <c r="Z571" s="52"/>
      <c r="AA571" s="52"/>
      <c r="AB571" s="52"/>
      <c r="AC571" s="72"/>
      <c r="AD571" s="73"/>
      <c r="AE571" s="73"/>
    </row>
    <row r="572" spans="1:31" x14ac:dyDescent="0.25">
      <c r="A572" s="72"/>
      <c r="B572" s="52"/>
      <c r="C572" s="52"/>
      <c r="D572" s="52"/>
      <c r="E572" s="52"/>
      <c r="F572" s="52"/>
      <c r="G572" s="52"/>
      <c r="H572" s="52"/>
      <c r="I572" s="72"/>
      <c r="J572" s="52"/>
      <c r="K572" s="52"/>
      <c r="L572" s="52"/>
      <c r="M572" s="52"/>
      <c r="N572" s="52"/>
      <c r="O572" s="52"/>
      <c r="P572" s="52"/>
      <c r="Q572" s="52"/>
      <c r="R572" s="52"/>
      <c r="S572" s="52"/>
      <c r="T572" s="52"/>
      <c r="U572" s="52"/>
      <c r="V572" s="52"/>
      <c r="W572" s="52"/>
      <c r="X572" s="52"/>
      <c r="Y572" s="52"/>
      <c r="Z572" s="52"/>
      <c r="AA572" s="52"/>
      <c r="AB572" s="52"/>
      <c r="AC572" s="72"/>
      <c r="AD572" s="73"/>
      <c r="AE572" s="73"/>
    </row>
    <row r="573" spans="1:31" x14ac:dyDescent="0.25">
      <c r="A573" s="72"/>
      <c r="B573" s="52"/>
      <c r="C573" s="52"/>
      <c r="D573" s="52"/>
      <c r="E573" s="52"/>
      <c r="F573" s="52"/>
      <c r="G573" s="52"/>
      <c r="H573" s="52"/>
      <c r="I573" s="72"/>
      <c r="J573" s="52"/>
      <c r="K573" s="52"/>
      <c r="L573" s="52"/>
      <c r="M573" s="52"/>
      <c r="N573" s="52"/>
      <c r="O573" s="52"/>
      <c r="P573" s="52"/>
      <c r="Q573" s="52"/>
      <c r="R573" s="52"/>
      <c r="S573" s="52"/>
      <c r="T573" s="52"/>
      <c r="U573" s="52"/>
      <c r="V573" s="52"/>
      <c r="W573" s="52"/>
      <c r="X573" s="52"/>
      <c r="Y573" s="52"/>
      <c r="Z573" s="52"/>
      <c r="AA573" s="52"/>
      <c r="AB573" s="52"/>
      <c r="AC573" s="72"/>
      <c r="AD573" s="73"/>
      <c r="AE573" s="73"/>
    </row>
    <row r="574" spans="1:31" x14ac:dyDescent="0.25">
      <c r="A574" s="72"/>
      <c r="B574" s="52"/>
      <c r="C574" s="52"/>
      <c r="D574" s="52"/>
      <c r="E574" s="52"/>
      <c r="F574" s="52"/>
      <c r="G574" s="52"/>
      <c r="H574" s="52"/>
      <c r="I574" s="72"/>
      <c r="J574" s="52"/>
      <c r="K574" s="52"/>
      <c r="L574" s="52"/>
      <c r="M574" s="52"/>
      <c r="N574" s="52"/>
      <c r="O574" s="52"/>
      <c r="P574" s="52"/>
      <c r="Q574" s="52"/>
      <c r="R574" s="52"/>
      <c r="S574" s="52"/>
      <c r="T574" s="52"/>
      <c r="U574" s="52"/>
      <c r="V574" s="52"/>
      <c r="W574" s="52"/>
      <c r="X574" s="52"/>
      <c r="Y574" s="52"/>
      <c r="Z574" s="52"/>
      <c r="AA574" s="52"/>
      <c r="AB574" s="52"/>
      <c r="AC574" s="72"/>
      <c r="AD574" s="73"/>
      <c r="AE574" s="73"/>
    </row>
    <row r="575" spans="1:31" x14ac:dyDescent="0.25">
      <c r="A575" s="72"/>
      <c r="B575" s="52"/>
      <c r="C575" s="52"/>
      <c r="D575" s="52"/>
      <c r="E575" s="52"/>
      <c r="F575" s="52"/>
      <c r="G575" s="52"/>
      <c r="H575" s="52"/>
      <c r="I575" s="72"/>
      <c r="J575" s="52"/>
      <c r="K575" s="52"/>
      <c r="L575" s="52"/>
      <c r="M575" s="52"/>
      <c r="N575" s="52"/>
      <c r="O575" s="52"/>
      <c r="P575" s="52"/>
      <c r="Q575" s="52"/>
      <c r="R575" s="52"/>
      <c r="S575" s="52"/>
      <c r="T575" s="52"/>
      <c r="U575" s="52"/>
      <c r="V575" s="52"/>
      <c r="W575" s="52"/>
      <c r="X575" s="52"/>
      <c r="Y575" s="52"/>
      <c r="Z575" s="52"/>
      <c r="AA575" s="52"/>
      <c r="AB575" s="52"/>
      <c r="AC575" s="72"/>
      <c r="AD575" s="73"/>
      <c r="AE575" s="73"/>
    </row>
    <row r="576" spans="1:31" x14ac:dyDescent="0.25">
      <c r="A576" s="72"/>
      <c r="B576" s="52"/>
      <c r="C576" s="52"/>
      <c r="D576" s="52"/>
      <c r="E576" s="52"/>
      <c r="F576" s="52"/>
      <c r="G576" s="52"/>
      <c r="H576" s="52"/>
      <c r="I576" s="72"/>
      <c r="J576" s="52"/>
      <c r="K576" s="52"/>
      <c r="L576" s="52"/>
      <c r="M576" s="52"/>
      <c r="N576" s="52"/>
      <c r="O576" s="52"/>
      <c r="P576" s="52"/>
      <c r="Q576" s="52"/>
      <c r="R576" s="52"/>
      <c r="S576" s="52"/>
      <c r="T576" s="52"/>
      <c r="U576" s="52"/>
      <c r="V576" s="52"/>
      <c r="W576" s="52"/>
      <c r="X576" s="52"/>
      <c r="Y576" s="52"/>
      <c r="Z576" s="52"/>
      <c r="AA576" s="52"/>
      <c r="AB576" s="52"/>
      <c r="AC576" s="72"/>
      <c r="AD576" s="73"/>
      <c r="AE576" s="73"/>
    </row>
    <row r="577" spans="1:31" x14ac:dyDescent="0.25">
      <c r="A577" s="72"/>
      <c r="B577" s="52"/>
      <c r="C577" s="52"/>
      <c r="D577" s="52"/>
      <c r="E577" s="52"/>
      <c r="F577" s="52"/>
      <c r="G577" s="52"/>
      <c r="H577" s="52"/>
      <c r="I577" s="72"/>
      <c r="J577" s="52"/>
      <c r="K577" s="52"/>
      <c r="L577" s="52"/>
      <c r="M577" s="52"/>
      <c r="N577" s="52"/>
      <c r="O577" s="52"/>
      <c r="P577" s="52"/>
      <c r="Q577" s="52"/>
      <c r="R577" s="52"/>
      <c r="S577" s="52"/>
      <c r="T577" s="52"/>
      <c r="U577" s="52"/>
      <c r="V577" s="52"/>
      <c r="W577" s="52"/>
      <c r="X577" s="52"/>
      <c r="Y577" s="52"/>
      <c r="Z577" s="52"/>
      <c r="AA577" s="52"/>
      <c r="AB577" s="52"/>
      <c r="AC577" s="72"/>
      <c r="AD577" s="73"/>
      <c r="AE577" s="73"/>
    </row>
    <row r="578" spans="1:31" x14ac:dyDescent="0.25">
      <c r="A578" s="72"/>
      <c r="B578" s="52"/>
      <c r="C578" s="52"/>
      <c r="D578" s="52"/>
      <c r="E578" s="52"/>
      <c r="F578" s="52"/>
      <c r="G578" s="52"/>
      <c r="H578" s="52"/>
      <c r="I578" s="72"/>
      <c r="J578" s="52"/>
      <c r="K578" s="52"/>
      <c r="L578" s="52"/>
      <c r="M578" s="52"/>
      <c r="N578" s="52"/>
      <c r="O578" s="52"/>
      <c r="P578" s="52"/>
      <c r="Q578" s="52"/>
      <c r="R578" s="52"/>
      <c r="S578" s="52"/>
      <c r="T578" s="52"/>
      <c r="U578" s="52"/>
      <c r="V578" s="52"/>
      <c r="W578" s="52"/>
      <c r="X578" s="52"/>
      <c r="Y578" s="52"/>
      <c r="Z578" s="52"/>
      <c r="AA578" s="52"/>
      <c r="AB578" s="52"/>
      <c r="AC578" s="72"/>
      <c r="AD578" s="73"/>
      <c r="AE578" s="73"/>
    </row>
    <row r="579" spans="1:31" x14ac:dyDescent="0.25">
      <c r="A579" s="72"/>
      <c r="B579" s="52"/>
      <c r="C579" s="52"/>
      <c r="D579" s="52"/>
      <c r="E579" s="52"/>
      <c r="F579" s="52"/>
      <c r="G579" s="52"/>
      <c r="H579" s="52"/>
      <c r="I579" s="72"/>
      <c r="J579" s="52"/>
      <c r="K579" s="52"/>
      <c r="L579" s="52"/>
      <c r="M579" s="52"/>
      <c r="N579" s="52"/>
      <c r="O579" s="52"/>
      <c r="P579" s="52"/>
      <c r="Q579" s="52"/>
      <c r="R579" s="52"/>
      <c r="S579" s="52"/>
      <c r="T579" s="52"/>
      <c r="U579" s="52"/>
      <c r="V579" s="52"/>
      <c r="W579" s="52"/>
      <c r="X579" s="52"/>
      <c r="Y579" s="52"/>
      <c r="Z579" s="52"/>
      <c r="AA579" s="52"/>
      <c r="AB579" s="52"/>
      <c r="AC579" s="72"/>
      <c r="AD579" s="73"/>
      <c r="AE579" s="73"/>
    </row>
    <row r="580" spans="1:31" x14ac:dyDescent="0.25">
      <c r="A580" s="72"/>
      <c r="B580" s="52"/>
      <c r="C580" s="52"/>
      <c r="D580" s="52"/>
      <c r="E580" s="52"/>
      <c r="F580" s="52"/>
      <c r="G580" s="52"/>
      <c r="H580" s="52"/>
      <c r="I580" s="72"/>
      <c r="J580" s="52"/>
      <c r="K580" s="52"/>
      <c r="L580" s="52"/>
      <c r="M580" s="52"/>
      <c r="N580" s="52"/>
      <c r="O580" s="52"/>
      <c r="P580" s="52"/>
      <c r="Q580" s="52"/>
      <c r="R580" s="52"/>
      <c r="S580" s="52"/>
      <c r="T580" s="52"/>
      <c r="U580" s="52"/>
      <c r="V580" s="52"/>
      <c r="W580" s="52"/>
      <c r="X580" s="52"/>
      <c r="Y580" s="52"/>
      <c r="Z580" s="52"/>
      <c r="AA580" s="52"/>
      <c r="AB580" s="52"/>
      <c r="AC580" s="72"/>
      <c r="AD580" s="73"/>
      <c r="AE580" s="73"/>
    </row>
    <row r="581" spans="1:31" x14ac:dyDescent="0.25">
      <c r="A581" s="72"/>
      <c r="B581" s="52"/>
      <c r="C581" s="52"/>
      <c r="D581" s="52"/>
      <c r="E581" s="52"/>
      <c r="F581" s="52"/>
      <c r="G581" s="52"/>
      <c r="H581" s="52"/>
      <c r="I581" s="72"/>
      <c r="J581" s="52"/>
      <c r="K581" s="52"/>
      <c r="L581" s="52"/>
      <c r="M581" s="52"/>
      <c r="N581" s="52"/>
      <c r="O581" s="52"/>
      <c r="P581" s="52"/>
      <c r="Q581" s="52"/>
      <c r="R581" s="52"/>
      <c r="S581" s="52"/>
      <c r="T581" s="52"/>
      <c r="U581" s="52"/>
      <c r="V581" s="52"/>
      <c r="W581" s="52"/>
      <c r="X581" s="52"/>
      <c r="Y581" s="52"/>
      <c r="Z581" s="52"/>
      <c r="AA581" s="52"/>
      <c r="AB581" s="52"/>
      <c r="AC581" s="72"/>
      <c r="AD581" s="73"/>
      <c r="AE581" s="73"/>
    </row>
    <row r="582" spans="1:31" x14ac:dyDescent="0.25">
      <c r="A582" s="72"/>
      <c r="B582" s="52"/>
      <c r="C582" s="52"/>
      <c r="D582" s="52"/>
      <c r="E582" s="52"/>
      <c r="F582" s="52"/>
      <c r="G582" s="52"/>
      <c r="H582" s="52"/>
      <c r="I582" s="72"/>
      <c r="J582" s="52"/>
      <c r="K582" s="52"/>
      <c r="L582" s="52"/>
      <c r="M582" s="52"/>
      <c r="N582" s="52"/>
      <c r="O582" s="52"/>
      <c r="P582" s="52"/>
      <c r="Q582" s="52"/>
      <c r="R582" s="52"/>
      <c r="S582" s="52"/>
      <c r="T582" s="52"/>
      <c r="U582" s="52"/>
      <c r="V582" s="52"/>
      <c r="W582" s="52"/>
      <c r="X582" s="52"/>
      <c r="Y582" s="52"/>
      <c r="Z582" s="52"/>
      <c r="AA582" s="52"/>
      <c r="AB582" s="52"/>
      <c r="AC582" s="72"/>
      <c r="AD582" s="73"/>
      <c r="AE582" s="73"/>
    </row>
    <row r="583" spans="1:31" x14ac:dyDescent="0.25">
      <c r="A583" s="72"/>
      <c r="B583" s="52"/>
      <c r="C583" s="52"/>
      <c r="D583" s="52"/>
      <c r="E583" s="52"/>
      <c r="F583" s="52"/>
      <c r="G583" s="52"/>
      <c r="H583" s="52"/>
      <c r="I583" s="72"/>
      <c r="J583" s="52"/>
      <c r="K583" s="52"/>
      <c r="L583" s="52"/>
      <c r="M583" s="52"/>
      <c r="N583" s="52"/>
      <c r="O583" s="52"/>
      <c r="P583" s="52"/>
      <c r="Q583" s="52"/>
      <c r="R583" s="52"/>
      <c r="S583" s="52"/>
      <c r="T583" s="52"/>
      <c r="U583" s="52"/>
      <c r="V583" s="52"/>
      <c r="W583" s="52"/>
      <c r="X583" s="52"/>
      <c r="Y583" s="52"/>
      <c r="Z583" s="52"/>
      <c r="AA583" s="52"/>
      <c r="AB583" s="52"/>
      <c r="AC583" s="72"/>
      <c r="AD583" s="73"/>
      <c r="AE583" s="73"/>
    </row>
    <row r="584" spans="1:31" x14ac:dyDescent="0.25">
      <c r="A584" s="72"/>
      <c r="B584" s="52"/>
      <c r="C584" s="52"/>
      <c r="D584" s="52"/>
      <c r="E584" s="52"/>
      <c r="F584" s="52"/>
      <c r="G584" s="52"/>
      <c r="H584" s="52"/>
      <c r="I584" s="72"/>
      <c r="J584" s="52"/>
      <c r="K584" s="52"/>
      <c r="L584" s="52"/>
      <c r="M584" s="52"/>
      <c r="N584" s="52"/>
      <c r="O584" s="52"/>
      <c r="P584" s="52"/>
      <c r="Q584" s="52"/>
      <c r="R584" s="52"/>
      <c r="S584" s="52"/>
      <c r="T584" s="52"/>
      <c r="U584" s="52"/>
      <c r="V584" s="52"/>
      <c r="W584" s="52"/>
      <c r="X584" s="52"/>
      <c r="Y584" s="52"/>
      <c r="Z584" s="52"/>
      <c r="AA584" s="52"/>
      <c r="AB584" s="52"/>
      <c r="AC584" s="72"/>
      <c r="AD584" s="73"/>
      <c r="AE584" s="73"/>
    </row>
    <row r="585" spans="1:31" x14ac:dyDescent="0.25">
      <c r="A585" s="72"/>
      <c r="B585" s="52"/>
      <c r="C585" s="52"/>
      <c r="D585" s="52"/>
      <c r="E585" s="52"/>
      <c r="F585" s="52"/>
      <c r="G585" s="52"/>
      <c r="H585" s="52"/>
      <c r="I585" s="72"/>
      <c r="J585" s="52"/>
      <c r="K585" s="52"/>
      <c r="L585" s="52"/>
      <c r="M585" s="52"/>
      <c r="N585" s="52"/>
      <c r="O585" s="52"/>
      <c r="P585" s="52"/>
      <c r="Q585" s="52"/>
      <c r="R585" s="52"/>
      <c r="S585" s="52"/>
      <c r="T585" s="52"/>
      <c r="U585" s="52"/>
      <c r="V585" s="52"/>
      <c r="W585" s="52"/>
      <c r="X585" s="52"/>
      <c r="Y585" s="52"/>
      <c r="Z585" s="52"/>
      <c r="AA585" s="52"/>
      <c r="AB585" s="52"/>
      <c r="AC585" s="72"/>
      <c r="AD585" s="73"/>
      <c r="AE585" s="73"/>
    </row>
    <row r="586" spans="1:31" x14ac:dyDescent="0.25">
      <c r="A586" s="72"/>
      <c r="B586" s="52"/>
      <c r="C586" s="52"/>
      <c r="D586" s="52"/>
      <c r="E586" s="52"/>
      <c r="F586" s="52"/>
      <c r="G586" s="52"/>
      <c r="H586" s="52"/>
      <c r="I586" s="72"/>
      <c r="J586" s="52"/>
      <c r="K586" s="52"/>
      <c r="L586" s="52"/>
      <c r="M586" s="52"/>
      <c r="N586" s="52"/>
      <c r="O586" s="52"/>
      <c r="P586" s="52"/>
      <c r="Q586" s="52"/>
      <c r="R586" s="52"/>
      <c r="S586" s="52"/>
      <c r="T586" s="52"/>
      <c r="U586" s="52"/>
      <c r="V586" s="52"/>
      <c r="W586" s="52"/>
      <c r="X586" s="52"/>
      <c r="Y586" s="52"/>
      <c r="Z586" s="52"/>
      <c r="AA586" s="52"/>
      <c r="AB586" s="52"/>
      <c r="AC586" s="72"/>
      <c r="AD586" s="73"/>
      <c r="AE586" s="73"/>
    </row>
    <row r="587" spans="1:31" x14ac:dyDescent="0.25">
      <c r="A587" s="72"/>
      <c r="B587" s="52"/>
      <c r="C587" s="52"/>
      <c r="D587" s="52"/>
      <c r="E587" s="52"/>
      <c r="F587" s="52"/>
      <c r="G587" s="52"/>
      <c r="H587" s="52"/>
      <c r="I587" s="72"/>
      <c r="J587" s="52"/>
      <c r="K587" s="52"/>
      <c r="L587" s="52"/>
      <c r="M587" s="52"/>
      <c r="N587" s="52"/>
      <c r="O587" s="52"/>
      <c r="P587" s="52"/>
      <c r="Q587" s="52"/>
      <c r="R587" s="52"/>
      <c r="S587" s="52"/>
      <c r="T587" s="52"/>
      <c r="U587" s="52"/>
      <c r="V587" s="52"/>
      <c r="W587" s="52"/>
      <c r="X587" s="52"/>
      <c r="Y587" s="52"/>
      <c r="Z587" s="52"/>
      <c r="AA587" s="52"/>
      <c r="AB587" s="52"/>
      <c r="AC587" s="72"/>
      <c r="AD587" s="73"/>
      <c r="AE587" s="73"/>
    </row>
    <row r="588" spans="1:31" x14ac:dyDescent="0.25">
      <c r="A588" s="72"/>
      <c r="B588" s="52"/>
      <c r="C588" s="52"/>
      <c r="D588" s="52"/>
      <c r="E588" s="52"/>
      <c r="F588" s="52"/>
      <c r="G588" s="52"/>
      <c r="H588" s="52"/>
      <c r="I588" s="72"/>
      <c r="J588" s="52"/>
      <c r="K588" s="52"/>
      <c r="L588" s="52"/>
      <c r="M588" s="52"/>
      <c r="N588" s="52"/>
      <c r="O588" s="52"/>
      <c r="P588" s="52"/>
      <c r="Q588" s="52"/>
      <c r="R588" s="52"/>
      <c r="S588" s="52"/>
      <c r="T588" s="52"/>
      <c r="U588" s="52"/>
      <c r="V588" s="52"/>
      <c r="W588" s="52"/>
      <c r="X588" s="52"/>
      <c r="Y588" s="52"/>
      <c r="Z588" s="52"/>
      <c r="AA588" s="52"/>
      <c r="AB588" s="52"/>
      <c r="AC588" s="72"/>
      <c r="AD588" s="73"/>
      <c r="AE588" s="73"/>
    </row>
    <row r="589" spans="1:31" x14ac:dyDescent="0.25">
      <c r="A589" s="72"/>
      <c r="B589" s="52"/>
      <c r="C589" s="52"/>
      <c r="D589" s="52"/>
      <c r="E589" s="52"/>
      <c r="F589" s="52"/>
      <c r="G589" s="52"/>
      <c r="H589" s="52"/>
      <c r="I589" s="72"/>
      <c r="J589" s="52"/>
      <c r="K589" s="52"/>
      <c r="L589" s="52"/>
      <c r="M589" s="52"/>
      <c r="N589" s="52"/>
      <c r="O589" s="52"/>
      <c r="P589" s="52"/>
      <c r="Q589" s="52"/>
      <c r="R589" s="52"/>
      <c r="S589" s="52"/>
      <c r="T589" s="52"/>
      <c r="U589" s="52"/>
      <c r="V589" s="52"/>
      <c r="W589" s="52"/>
      <c r="X589" s="52"/>
      <c r="Y589" s="52"/>
      <c r="Z589" s="52"/>
      <c r="AA589" s="52"/>
      <c r="AB589" s="52"/>
      <c r="AC589" s="72"/>
      <c r="AD589" s="73"/>
      <c r="AE589" s="73"/>
    </row>
    <row r="590" spans="1:31" x14ac:dyDescent="0.25">
      <c r="A590" s="72"/>
      <c r="B590" s="52"/>
      <c r="C590" s="52"/>
      <c r="D590" s="52"/>
      <c r="E590" s="52"/>
      <c r="F590" s="52"/>
      <c r="G590" s="52"/>
      <c r="H590" s="52"/>
      <c r="I590" s="72"/>
      <c r="J590" s="52"/>
      <c r="K590" s="52"/>
      <c r="L590" s="52"/>
      <c r="M590" s="52"/>
      <c r="N590" s="52"/>
      <c r="O590" s="52"/>
      <c r="P590" s="52"/>
      <c r="Q590" s="52"/>
      <c r="R590" s="52"/>
      <c r="S590" s="52"/>
      <c r="T590" s="52"/>
      <c r="U590" s="52"/>
      <c r="V590" s="52"/>
      <c r="W590" s="52"/>
      <c r="X590" s="52"/>
      <c r="Y590" s="52"/>
      <c r="Z590" s="52"/>
      <c r="AA590" s="52"/>
      <c r="AB590" s="52"/>
      <c r="AC590" s="72"/>
      <c r="AD590" s="73"/>
      <c r="AE590" s="73"/>
    </row>
    <row r="591" spans="1:31" x14ac:dyDescent="0.25">
      <c r="A591" s="72"/>
      <c r="B591" s="52"/>
      <c r="C591" s="52"/>
      <c r="D591" s="52"/>
      <c r="E591" s="52"/>
      <c r="F591" s="52"/>
      <c r="G591" s="52"/>
      <c r="H591" s="52"/>
      <c r="I591" s="72"/>
      <c r="J591" s="52"/>
      <c r="K591" s="52"/>
      <c r="L591" s="52"/>
      <c r="M591" s="52"/>
      <c r="N591" s="52"/>
      <c r="O591" s="52"/>
      <c r="P591" s="52"/>
      <c r="Q591" s="52"/>
      <c r="R591" s="52"/>
      <c r="S591" s="52"/>
      <c r="T591" s="52"/>
      <c r="U591" s="52"/>
      <c r="V591" s="52"/>
      <c r="W591" s="52"/>
      <c r="X591" s="52"/>
      <c r="Y591" s="52"/>
      <c r="Z591" s="52"/>
      <c r="AA591" s="52"/>
      <c r="AB591" s="52"/>
      <c r="AC591" s="72"/>
      <c r="AD591" s="73"/>
      <c r="AE591" s="73"/>
    </row>
  </sheetData>
  <mergeCells count="1">
    <mergeCell ref="P11:Q11"/>
  </mergeCells>
  <pageMargins left="0.7" right="0.7" top="0.75" bottom="0.75" header="0.3" footer="0.3"/>
  <pageSetup orientation="portrait" horizontalDpi="4294967293"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AFB2C-360E-47E7-8D02-1EFEADE93110}">
  <sheetPr codeName="Sheet5"/>
  <dimension ref="E1:H13"/>
  <sheetViews>
    <sheetView workbookViewId="0">
      <selection activeCell="H19" sqref="H19"/>
    </sheetView>
  </sheetViews>
  <sheetFormatPr defaultRowHeight="15" x14ac:dyDescent="0.25"/>
  <cols>
    <col min="5" max="5" width="7.85546875" style="100" bestFit="1" customWidth="1"/>
    <col min="6" max="6" width="10.7109375" style="100" bestFit="1" customWidth="1"/>
    <col min="7" max="7" width="15.5703125" style="100" bestFit="1" customWidth="1"/>
    <col min="8" max="8" width="121.42578125" style="106" customWidth="1"/>
  </cols>
  <sheetData>
    <row r="1" spans="5:8" x14ac:dyDescent="0.25">
      <c r="E1" s="100" t="s">
        <v>127</v>
      </c>
      <c r="F1" s="100" t="s">
        <v>126</v>
      </c>
      <c r="G1" s="100" t="s">
        <v>128</v>
      </c>
      <c r="H1" s="106" t="s">
        <v>129</v>
      </c>
    </row>
    <row r="2" spans="5:8" x14ac:dyDescent="0.25">
      <c r="E2" s="100">
        <v>4</v>
      </c>
      <c r="F2" s="101">
        <v>44064</v>
      </c>
      <c r="G2" s="100" t="s">
        <v>125</v>
      </c>
      <c r="H2" s="106" t="s">
        <v>130</v>
      </c>
    </row>
    <row r="3" spans="5:8" x14ac:dyDescent="0.25">
      <c r="H3" s="106" t="s">
        <v>131</v>
      </c>
    </row>
    <row r="4" spans="5:8" x14ac:dyDescent="0.25">
      <c r="H4" s="106" t="s">
        <v>132</v>
      </c>
    </row>
    <row r="5" spans="5:8" x14ac:dyDescent="0.25">
      <c r="H5" s="106" t="s">
        <v>133</v>
      </c>
    </row>
    <row r="6" spans="5:8" x14ac:dyDescent="0.25">
      <c r="H6" s="106" t="s">
        <v>134</v>
      </c>
    </row>
    <row r="7" spans="5:8" x14ac:dyDescent="0.25">
      <c r="H7" s="106" t="s">
        <v>135</v>
      </c>
    </row>
    <row r="8" spans="5:8" x14ac:dyDescent="0.25">
      <c r="H8" s="106" t="s">
        <v>136</v>
      </c>
    </row>
    <row r="9" spans="5:8" ht="30" x14ac:dyDescent="0.25">
      <c r="E9" s="100">
        <v>4.0999999999999996</v>
      </c>
      <c r="F9" s="101">
        <v>44076</v>
      </c>
      <c r="G9" s="100" t="s">
        <v>125</v>
      </c>
      <c r="H9" s="106" t="s">
        <v>143</v>
      </c>
    </row>
    <row r="10" spans="5:8" ht="30" x14ac:dyDescent="0.25">
      <c r="H10" s="106" t="s">
        <v>144</v>
      </c>
    </row>
    <row r="11" spans="5:8" ht="30" x14ac:dyDescent="0.25">
      <c r="H11" s="106" t="s">
        <v>145</v>
      </c>
    </row>
    <row r="12" spans="5:8" x14ac:dyDescent="0.25">
      <c r="E12" s="100">
        <v>4.3</v>
      </c>
      <c r="F12" s="101">
        <v>44120</v>
      </c>
      <c r="G12" s="100" t="s">
        <v>125</v>
      </c>
      <c r="H12" s="106" t="s">
        <v>146</v>
      </c>
    </row>
    <row r="13" spans="5:8" x14ac:dyDescent="0.25">
      <c r="E13" s="100">
        <v>4.4000000000000004</v>
      </c>
      <c r="F13" s="101">
        <v>44124</v>
      </c>
      <c r="G13" s="100" t="s">
        <v>125</v>
      </c>
      <c r="H13" s="106" t="s">
        <v>147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0d0b412-8c09-4bb4-9b17-db96a5e35ea9">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774DE28D06E9143B2DD36E44D2AAC98" ma:contentTypeVersion="12" ma:contentTypeDescription="Create a new document." ma:contentTypeScope="" ma:versionID="5ce9adbff573b2b76718a3e1addb79b2">
  <xsd:schema xmlns:xsd="http://www.w3.org/2001/XMLSchema" xmlns:xs="http://www.w3.org/2001/XMLSchema" xmlns:p="http://schemas.microsoft.com/office/2006/metadata/properties" xmlns:ns2="20d0b412-8c09-4bb4-9b17-db96a5e35ea9" xmlns:ns3="6e337908-3fd1-4cfd-a023-abc3cf136605" targetNamespace="http://schemas.microsoft.com/office/2006/metadata/properties" ma:root="true" ma:fieldsID="931edbb30b2354203af5a36da52fa33e" ns2:_="" ns3:_="">
    <xsd:import namespace="20d0b412-8c09-4bb4-9b17-db96a5e35ea9"/>
    <xsd:import namespace="6e337908-3fd1-4cfd-a023-abc3cf13660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d0b412-8c09-4bb4-9b17-db96a5e35ea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337908-3fd1-4cfd-a023-abc3cf13660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79599A-7380-4042-AF0B-D8F1A9CBC925}">
  <ds:schemaRefs>
    <ds:schemaRef ds:uri="http://schemas.openxmlformats.org/package/2006/metadata/core-properties"/>
    <ds:schemaRef ds:uri="http://schemas.microsoft.com/office/2006/documentManagement/types"/>
    <ds:schemaRef ds:uri="http://purl.org/dc/dcmitype/"/>
    <ds:schemaRef ds:uri="http://www.w3.org/XML/1998/namespace"/>
    <ds:schemaRef ds:uri="http://schemas.microsoft.com/office/2006/metadata/properties"/>
    <ds:schemaRef ds:uri="http://purl.org/dc/elements/1.1/"/>
    <ds:schemaRef ds:uri="20d0b412-8c09-4bb4-9b17-db96a5e35ea9"/>
    <ds:schemaRef ds:uri="http://schemas.microsoft.com/office/infopath/2007/PartnerControls"/>
    <ds:schemaRef ds:uri="f50fb54f-c7f5-41ac-a066-46988ea5d7db"/>
    <ds:schemaRef ds:uri="http://purl.org/dc/terms/"/>
  </ds:schemaRefs>
</ds:datastoreItem>
</file>

<file path=customXml/itemProps2.xml><?xml version="1.0" encoding="utf-8"?>
<ds:datastoreItem xmlns:ds="http://schemas.openxmlformats.org/officeDocument/2006/customXml" ds:itemID="{D9751BED-0F05-4954-9C40-A253719C15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d0b412-8c09-4bb4-9b17-db96a5e35ea9"/>
    <ds:schemaRef ds:uri="6e337908-3fd1-4cfd-a023-abc3cf1366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4FA6D6-B2DA-46F5-8CD9-B7E1924A35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Stage-Storage (Standard)</vt:lpstr>
      <vt:lpstr>Backend Calcs Standard</vt:lpstr>
      <vt:lpstr>Stage-Storage (Metric)</vt:lpstr>
      <vt:lpstr>Backend Calcs Metric</vt:lpstr>
      <vt:lpstr>READ ME - Rev History</vt:lpstr>
      <vt:lpstr>'Backend Calcs Metric'!TypeChoice</vt:lpstr>
      <vt:lpstr>TypeChoice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Hannah Kroona</dc:creator>
  <cp:lastModifiedBy>Samantha Ewald</cp:lastModifiedBy>
  <dcterms:created xsi:type="dcterms:W3CDTF">2015-09-21T14:55:54Z</dcterms:created>
  <dcterms:modified xsi:type="dcterms:W3CDTF">2020-10-20T14:07:25Z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0x010100C774DE28D06E9143B2DD36E44D2AAC98</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ies>
</file>